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docProps/custom.xml" ContentType="application/vnd.openxmlformats-officedocument.custom-properties+xml"/>
  <Override PartName="/xl/printerSettings/printerSettings11.bin" ContentType="application/vnd.openxmlformats-officedocument.spreadsheetml.printerSettings"/>
  <Override PartName="/xl/printerSettings/printerSettings10.bin" ContentType="application/vnd.openxmlformats-officedocument.spreadsheetml.printerSettings"/>
  <Override PartName="/xl/printerSettings/printerSettings9.bin" ContentType="application/vnd.openxmlformats-officedocument.spreadsheetml.printerSettings"/>
  <Override PartName="/xl/printerSettings/printerSettings8.bin" ContentType="application/vnd.openxmlformats-officedocument.spreadsheetml.printerSettings"/>
  <Override PartName="/xl/printerSettings/printerSettings7.bin" ContentType="application/vnd.openxmlformats-officedocument.spreadsheetml.printerSettings"/>
  <Override PartName="/xl/printerSettings/printerSettings6.bin" ContentType="application/vnd.openxmlformats-officedocument.spreadsheetml.printerSettings"/>
  <Override PartName="/xl/printerSettings/printerSettings5.bin" ContentType="application/vnd.openxmlformats-officedocument.spreadsheetml.printerSettings"/>
  <Override PartName="/xl/printerSettings/printerSettings4.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printerSettings/printerSettings19.bin" ContentType="application/vnd.openxmlformats-officedocument.spreadsheetml.printerSettings"/>
  <Override PartName="/xl/printerSettings/printerSettings18.bin" ContentType="application/vnd.openxmlformats-officedocument.spreadsheetml.printerSettings"/>
  <Override PartName="/xl/printerSettings/printerSettings17.bin" ContentType="application/vnd.openxmlformats-officedocument.spreadsheetml.printerSettings"/>
  <Override PartName="/xl/printerSettings/printerSettings16.bin" ContentType="application/vnd.openxmlformats-officedocument.spreadsheetml.printerSettings"/>
  <Override PartName="/xl/printerSettings/printerSettings15.bin" ContentType="application/vnd.openxmlformats-officedocument.spreadsheetml.printerSettings"/>
  <Override PartName="/xl/printerSettings/printerSettings3.bin" ContentType="application/vnd.openxmlformats-officedocument.spreadsheetml.printerSettings"/>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ämäTyökirja" defaultThemeVersion="124226"/>
  <mc:AlternateContent xmlns:mc="http://schemas.openxmlformats.org/markup-compatibility/2006">
    <mc:Choice Requires="x15">
      <x15ac:absPath xmlns:x15ac="http://schemas.microsoft.com/office/spreadsheetml/2010/11/ac" url="R:\talousosasto\IFRS-Konsernilaskenta\tp2019\062019\Q2\"/>
    </mc:Choice>
  </mc:AlternateContent>
  <bookViews>
    <workbookView xWindow="-120" yWindow="-120" windowWidth="29040" windowHeight="15840" tabRatio="1000" firstSheet="5" activeTab="5"/>
  </bookViews>
  <sheets>
    <sheet name="TUNNUSLUVUT Jory" sheetId="47" state="hidden" r:id="rId1"/>
    <sheet name="KONSERNITULOSLASKELMA kulu jory" sheetId="41" state="hidden" r:id="rId2"/>
    <sheet name="LASKELMA OMAN PÄÄOMAN old" sheetId="20" state="hidden" r:id="rId3"/>
    <sheet name="KONSERNITASE jory" sheetId="39" state="hidden" r:id="rId4"/>
    <sheet name="RAHAVIRTALASKELMA  jory" sheetId="42" state="hidden" r:id="rId5"/>
    <sheet name="TUNNUSLUVUT " sheetId="5" r:id="rId6"/>
    <sheet name="KONSERNITULOSLASKELMA" sheetId="34" r:id="rId7"/>
    <sheet name="LAAJA KONSERNITULOSLASKELMA" sheetId="16" r:id="rId8"/>
    <sheet name="KONSERNITASE" sheetId="2" r:id="rId9"/>
    <sheet name="LASKELMA OPON MUUTOS" sheetId="46" r:id="rId10"/>
    <sheet name="RAHAVIRTALASKELMA " sheetId="3" r:id="rId11"/>
    <sheet name="MYYDYT LIIKETOIMINNOT" sheetId="56" r:id="rId12"/>
    <sheet name="HANKITUT LIIKETOIMINNOT" sheetId="18" r:id="rId13"/>
    <sheet name="TOIMIALATIEDOT" sheetId="6" r:id="rId14"/>
    <sheet name="NELJÄNNEKSITTÄIN" sheetId="9" r:id="rId15"/>
    <sheet name="MYYNTITUOTTOJEN JAKAUMA" sheetId="55" r:id="rId16"/>
    <sheet name="VAIHTOEHTOISET TUNNUSLUVUT" sheetId="38" r:id="rId17"/>
    <sheet name="KÄYTTÖOMAISUUS" sheetId="10" r:id="rId18"/>
    <sheet name="RAHOITUSVARAT JA -VELAT" sheetId="17" r:id="rId19"/>
    <sheet name="VASTUUSITOUMUKSET" sheetId="8" r:id="rId20"/>
  </sheets>
  <definedNames>
    <definedName name="taseet" localSheetId="8" hidden="1">{#N/A,#N/A,FALSE,"TULOSLASKELMA";#N/A,#N/A,FALSE,"TASE";#N/A,#N/A,FALSE,"TASE  KAUSITTAIN";#N/A,#N/A,FALSE,"TULOSLASKELMA KAUSITTAIN"}</definedName>
    <definedName name="taseet" localSheetId="3" hidden="1">{#N/A,#N/A,FALSE,"TULOSLASKELMA";#N/A,#N/A,FALSE,"TASE";#N/A,#N/A,FALSE,"TASE  KAUSITTAIN";#N/A,#N/A,FALSE,"TULOSLASKELMA KAUSITTAIN"}</definedName>
    <definedName name="taseet" localSheetId="6" hidden="1">{#N/A,#N/A,FALSE,"TULOSLASKELMA";#N/A,#N/A,FALSE,"TASE";#N/A,#N/A,FALSE,"TASE  KAUSITTAIN";#N/A,#N/A,FALSE,"TULOSLASKELMA KAUSITTAIN"}</definedName>
    <definedName name="taseet" localSheetId="1" hidden="1">{#N/A,#N/A,FALSE,"TULOSLASKELMA";#N/A,#N/A,FALSE,"TASE";#N/A,#N/A,FALSE,"TASE  KAUSITTAIN";#N/A,#N/A,FALSE,"TULOSLASKELMA KAUSITTAIN"}</definedName>
    <definedName name="taseet" localSheetId="7" hidden="1">{#N/A,#N/A,FALSE,"TULOSLASKELMA";#N/A,#N/A,FALSE,"TASE";#N/A,#N/A,FALSE,"TASE  KAUSITTAIN";#N/A,#N/A,FALSE,"TULOSLASKELMA KAUSITTAIN"}</definedName>
    <definedName name="taseet" localSheetId="2" hidden="1">{#N/A,#N/A,FALSE,"TULOSLASKELMA";#N/A,#N/A,FALSE,"TASE";#N/A,#N/A,FALSE,"TASE  KAUSITTAIN";#N/A,#N/A,FALSE,"TULOSLASKELMA KAUSITTAIN"}</definedName>
    <definedName name="taseet" localSheetId="9" hidden="1">{#N/A,#N/A,FALSE,"TULOSLASKELMA";#N/A,#N/A,FALSE,"TASE";#N/A,#N/A,FALSE,"TASE  KAUSITTAIN";#N/A,#N/A,FALSE,"TULOSLASKELMA KAUSITTAIN"}</definedName>
    <definedName name="taseet" localSheetId="15" hidden="1">{#N/A,#N/A,FALSE,"TULOSLASKELMA";#N/A,#N/A,FALSE,"TASE";#N/A,#N/A,FALSE,"TASE  KAUSITTAIN";#N/A,#N/A,FALSE,"TULOSLASKELMA KAUSITTAIN"}</definedName>
    <definedName name="taseet" localSheetId="14" hidden="1">{#N/A,#N/A,FALSE,"TULOSLASKELMA";#N/A,#N/A,FALSE,"TASE";#N/A,#N/A,FALSE,"TASE  KAUSITTAIN";#N/A,#N/A,FALSE,"TULOSLASKELMA KAUSITTAIN"}</definedName>
    <definedName name="taseet" localSheetId="10" hidden="1">{#N/A,#N/A,FALSE,"TULOSLASKELMA";#N/A,#N/A,FALSE,"TASE";#N/A,#N/A,FALSE,"TASE  KAUSITTAIN";#N/A,#N/A,FALSE,"TULOSLASKELMA KAUSITTAIN"}</definedName>
    <definedName name="taseet" localSheetId="4" hidden="1">{#N/A,#N/A,FALSE,"TULOSLASKELMA";#N/A,#N/A,FALSE,"TASE";#N/A,#N/A,FALSE,"TASE  KAUSITTAIN";#N/A,#N/A,FALSE,"TULOSLASKELMA KAUSITTAIN"}</definedName>
    <definedName name="taseet" localSheetId="13" hidden="1">{#N/A,#N/A,FALSE,"TULOSLASKELMA";#N/A,#N/A,FALSE,"TASE";#N/A,#N/A,FALSE,"TASE  KAUSITTAIN";#N/A,#N/A,FALSE,"TULOSLASKELMA KAUSITTAIN"}</definedName>
    <definedName name="taseet" localSheetId="5" hidden="1">{#N/A,#N/A,FALSE,"TULOSLASKELMA";#N/A,#N/A,FALSE,"TASE";#N/A,#N/A,FALSE,"TASE  KAUSITTAIN";#N/A,#N/A,FALSE,"TULOSLASKELMA KAUSITTAIN"}</definedName>
    <definedName name="taseet" localSheetId="19" hidden="1">{#N/A,#N/A,FALSE,"TULOSLASKELMA";#N/A,#N/A,FALSE,"TASE";#N/A,#N/A,FALSE,"TASE  KAUSITTAIN";#N/A,#N/A,FALSE,"TULOSLASKELMA KAUSITTAIN"}</definedName>
    <definedName name="taseet" hidden="1">{#N/A,#N/A,FALSE,"TULOSLASKELMA";#N/A,#N/A,FALSE,"TASE";#N/A,#N/A,FALSE,"TASE  KAUSITTAIN";#N/A,#N/A,FALSE,"TULOSLASKELMA KAUSITTAIN"}</definedName>
    <definedName name="_xlnm.Print_Area" localSheetId="8">KONSERNITASE!$A$1:$B$84</definedName>
    <definedName name="_xlnm.Print_Area" localSheetId="3">'KONSERNITASE jory'!$A$1:$B$45</definedName>
    <definedName name="_xlnm.Print_Area" localSheetId="6">KONSERNITULOSLASKELMA!$A$1:$D$33</definedName>
    <definedName name="_xlnm.Print_Area" localSheetId="1">'KONSERNITULOSLASKELMA kulu jory'!$A$1:$D$30</definedName>
    <definedName name="_xlnm.Print_Area" localSheetId="7">'LAAJA KONSERNITULOSLASKELMA'!$A$1:$G$26</definedName>
    <definedName name="_xlnm.Print_Area" localSheetId="14">NELJÄNNEKSITTÄIN!$A$1:$F$50</definedName>
    <definedName name="_xlnm.Print_Area" localSheetId="10">'RAHAVIRTALASKELMA '!$A$1:$B$52</definedName>
    <definedName name="_xlnm.Print_Area" localSheetId="4">'RAHAVIRTALASKELMA  jory'!$A$1:$B$43</definedName>
    <definedName name="_xlnm.Print_Area" localSheetId="18">'RAHOITUSVARAT JA -VELAT'!$A$1:$E$59</definedName>
    <definedName name="_xlnm.Print_Area" localSheetId="13">TOIMIALATIEDOT!$A$1:$I$100</definedName>
    <definedName name="_xlnm.Print_Area" localSheetId="5">'TUNNUSLUVUT '!$A$1:$E$27</definedName>
    <definedName name="_xlnm.Print_Area" localSheetId="19">VASTUUSITOUMUKSET!$A$1:$D$45</definedName>
    <definedName name="wrn.RAHOITUSPOHJAT." localSheetId="8" hidden="1">{#N/A,#N/A,FALSE,"RAHOITUSPOHJA 31.12.96";#N/A,#N/A,FALSE,"RAHOITUSPOHJA 30.4.97";#N/A,#N/A,FALSE,"RAHOITUSPOHJA 31.8.97";#N/A,#N/A,FALSE,"RAHOITUSPOHJA 31.12.97"}</definedName>
    <definedName name="wrn.RAHOITUSPOHJAT." localSheetId="3" hidden="1">{#N/A,#N/A,FALSE,"RAHOITUSPOHJA 31.12.96";#N/A,#N/A,FALSE,"RAHOITUSPOHJA 30.4.97";#N/A,#N/A,FALSE,"RAHOITUSPOHJA 31.8.97";#N/A,#N/A,FALSE,"RAHOITUSPOHJA 31.12.97"}</definedName>
    <definedName name="wrn.RAHOITUSPOHJAT." localSheetId="6" hidden="1">{#N/A,#N/A,FALSE,"RAHOITUSPOHJA 31.12.96";#N/A,#N/A,FALSE,"RAHOITUSPOHJA 30.4.97";#N/A,#N/A,FALSE,"RAHOITUSPOHJA 31.8.97";#N/A,#N/A,FALSE,"RAHOITUSPOHJA 31.12.97"}</definedName>
    <definedName name="wrn.RAHOITUSPOHJAT." localSheetId="1" hidden="1">{#N/A,#N/A,FALSE,"RAHOITUSPOHJA 31.12.96";#N/A,#N/A,FALSE,"RAHOITUSPOHJA 30.4.97";#N/A,#N/A,FALSE,"RAHOITUSPOHJA 31.8.97";#N/A,#N/A,FALSE,"RAHOITUSPOHJA 31.12.97"}</definedName>
    <definedName name="wrn.RAHOITUSPOHJAT." localSheetId="7" hidden="1">{#N/A,#N/A,FALSE,"RAHOITUSPOHJA 31.12.96";#N/A,#N/A,FALSE,"RAHOITUSPOHJA 30.4.97";#N/A,#N/A,FALSE,"RAHOITUSPOHJA 31.8.97";#N/A,#N/A,FALSE,"RAHOITUSPOHJA 31.12.97"}</definedName>
    <definedName name="wrn.RAHOITUSPOHJAT." localSheetId="2" hidden="1">{#N/A,#N/A,FALSE,"RAHOITUSPOHJA 31.12.96";#N/A,#N/A,FALSE,"RAHOITUSPOHJA 30.4.97";#N/A,#N/A,FALSE,"RAHOITUSPOHJA 31.8.97";#N/A,#N/A,FALSE,"RAHOITUSPOHJA 31.12.97"}</definedName>
    <definedName name="wrn.RAHOITUSPOHJAT." localSheetId="9" hidden="1">{#N/A,#N/A,FALSE,"RAHOITUSPOHJA 31.12.96";#N/A,#N/A,FALSE,"RAHOITUSPOHJA 30.4.97";#N/A,#N/A,FALSE,"RAHOITUSPOHJA 31.8.97";#N/A,#N/A,FALSE,"RAHOITUSPOHJA 31.12.97"}</definedName>
    <definedName name="wrn.RAHOITUSPOHJAT." localSheetId="15" hidden="1">{#N/A,#N/A,FALSE,"RAHOITUSPOHJA 31.12.96";#N/A,#N/A,FALSE,"RAHOITUSPOHJA 30.4.97";#N/A,#N/A,FALSE,"RAHOITUSPOHJA 31.8.97";#N/A,#N/A,FALSE,"RAHOITUSPOHJA 31.12.97"}</definedName>
    <definedName name="wrn.RAHOITUSPOHJAT." localSheetId="14" hidden="1">{#N/A,#N/A,FALSE,"RAHOITUSPOHJA 31.12.96";#N/A,#N/A,FALSE,"RAHOITUSPOHJA 30.4.97";#N/A,#N/A,FALSE,"RAHOITUSPOHJA 31.8.97";#N/A,#N/A,FALSE,"RAHOITUSPOHJA 31.12.97"}</definedName>
    <definedName name="wrn.RAHOITUSPOHJAT." localSheetId="10" hidden="1">{#N/A,#N/A,FALSE,"RAHOITUSPOHJA 31.12.96";#N/A,#N/A,FALSE,"RAHOITUSPOHJA 30.4.97";#N/A,#N/A,FALSE,"RAHOITUSPOHJA 31.8.97";#N/A,#N/A,FALSE,"RAHOITUSPOHJA 31.12.97"}</definedName>
    <definedName name="wrn.RAHOITUSPOHJAT." localSheetId="4" hidden="1">{#N/A,#N/A,FALSE,"RAHOITUSPOHJA 31.12.96";#N/A,#N/A,FALSE,"RAHOITUSPOHJA 30.4.97";#N/A,#N/A,FALSE,"RAHOITUSPOHJA 31.8.97";#N/A,#N/A,FALSE,"RAHOITUSPOHJA 31.12.97"}</definedName>
    <definedName name="wrn.RAHOITUSPOHJAT." localSheetId="13" hidden="1">{#N/A,#N/A,FALSE,"RAHOITUSPOHJA 31.12.96";#N/A,#N/A,FALSE,"RAHOITUSPOHJA 30.4.97";#N/A,#N/A,FALSE,"RAHOITUSPOHJA 31.8.97";#N/A,#N/A,FALSE,"RAHOITUSPOHJA 31.12.97"}</definedName>
    <definedName name="wrn.RAHOITUSPOHJAT." localSheetId="5" hidden="1">{#N/A,#N/A,FALSE,"RAHOITUSPOHJA 31.12.96";#N/A,#N/A,FALSE,"RAHOITUSPOHJA 30.4.97";#N/A,#N/A,FALSE,"RAHOITUSPOHJA 31.8.97";#N/A,#N/A,FALSE,"RAHOITUSPOHJA 31.12.97"}</definedName>
    <definedName name="wrn.RAHOITUSPOHJAT." localSheetId="19" hidden="1">{#N/A,#N/A,FALSE,"RAHOITUSPOHJA 31.12.96";#N/A,#N/A,FALSE,"RAHOITUSPOHJA 30.4.97";#N/A,#N/A,FALSE,"RAHOITUSPOHJA 31.8.97";#N/A,#N/A,FALSE,"RAHOITUSPOHJA 31.12.97"}</definedName>
    <definedName name="wrn.RAHOITUSPOHJAT." hidden="1">{#N/A,#N/A,FALSE,"RAHOITUSPOHJA 31.12.96";#N/A,#N/A,FALSE,"RAHOITUSPOHJA 30.4.97";#N/A,#N/A,FALSE,"RAHOITUSPOHJA 31.8.97";#N/A,#N/A,FALSE,"RAHOITUSPOHJA 31.12.97"}</definedName>
    <definedName name="wrn.TULOKSET." localSheetId="8" hidden="1">{#N/A,#N/A,FALSE,"TULOSLASKELMA";#N/A,#N/A,FALSE,"TASE";#N/A,#N/A,FALSE,"TASE  KAUSITTAIN";#N/A,#N/A,FALSE,"TULOSLASKELMA KAUSITTAIN"}</definedName>
    <definedName name="wrn.TULOKSET." localSheetId="3" hidden="1">{#N/A,#N/A,FALSE,"TULOSLASKELMA";#N/A,#N/A,FALSE,"TASE";#N/A,#N/A,FALSE,"TASE  KAUSITTAIN";#N/A,#N/A,FALSE,"TULOSLASKELMA KAUSITTAIN"}</definedName>
    <definedName name="wrn.TULOKSET." localSheetId="6" hidden="1">{#N/A,#N/A,FALSE,"TULOSLASKELMA";#N/A,#N/A,FALSE,"TASE";#N/A,#N/A,FALSE,"TASE  KAUSITTAIN";#N/A,#N/A,FALSE,"TULOSLASKELMA KAUSITTAIN"}</definedName>
    <definedName name="wrn.TULOKSET." localSheetId="1" hidden="1">{#N/A,#N/A,FALSE,"TULOSLASKELMA";#N/A,#N/A,FALSE,"TASE";#N/A,#N/A,FALSE,"TASE  KAUSITTAIN";#N/A,#N/A,FALSE,"TULOSLASKELMA KAUSITTAIN"}</definedName>
    <definedName name="wrn.TULOKSET." localSheetId="7" hidden="1">{#N/A,#N/A,FALSE,"TULOSLASKELMA";#N/A,#N/A,FALSE,"TASE";#N/A,#N/A,FALSE,"TASE  KAUSITTAIN";#N/A,#N/A,FALSE,"TULOSLASKELMA KAUSITTAIN"}</definedName>
    <definedName name="wrn.TULOKSET." localSheetId="2" hidden="1">{#N/A,#N/A,FALSE,"TULOSLASKELMA";#N/A,#N/A,FALSE,"TASE";#N/A,#N/A,FALSE,"TASE  KAUSITTAIN";#N/A,#N/A,FALSE,"TULOSLASKELMA KAUSITTAIN"}</definedName>
    <definedName name="wrn.TULOKSET." localSheetId="9" hidden="1">{#N/A,#N/A,FALSE,"TULOSLASKELMA";#N/A,#N/A,FALSE,"TASE";#N/A,#N/A,FALSE,"TASE  KAUSITTAIN";#N/A,#N/A,FALSE,"TULOSLASKELMA KAUSITTAIN"}</definedName>
    <definedName name="wrn.TULOKSET." localSheetId="15" hidden="1">{#N/A,#N/A,FALSE,"TULOSLASKELMA";#N/A,#N/A,FALSE,"TASE";#N/A,#N/A,FALSE,"TASE  KAUSITTAIN";#N/A,#N/A,FALSE,"TULOSLASKELMA KAUSITTAIN"}</definedName>
    <definedName name="wrn.TULOKSET." localSheetId="14" hidden="1">{#N/A,#N/A,FALSE,"TULOSLASKELMA";#N/A,#N/A,FALSE,"TASE";#N/A,#N/A,FALSE,"TASE  KAUSITTAIN";#N/A,#N/A,FALSE,"TULOSLASKELMA KAUSITTAIN"}</definedName>
    <definedName name="wrn.TULOKSET." localSheetId="10" hidden="1">{#N/A,#N/A,FALSE,"TULOSLASKELMA";#N/A,#N/A,FALSE,"TASE";#N/A,#N/A,FALSE,"TASE  KAUSITTAIN";#N/A,#N/A,FALSE,"TULOSLASKELMA KAUSITTAIN"}</definedName>
    <definedName name="wrn.TULOKSET." localSheetId="4" hidden="1">{#N/A,#N/A,FALSE,"TULOSLASKELMA";#N/A,#N/A,FALSE,"TASE";#N/A,#N/A,FALSE,"TASE  KAUSITTAIN";#N/A,#N/A,FALSE,"TULOSLASKELMA KAUSITTAIN"}</definedName>
    <definedName name="wrn.TULOKSET." localSheetId="13" hidden="1">{#N/A,#N/A,FALSE,"TULOSLASKELMA";#N/A,#N/A,FALSE,"TASE";#N/A,#N/A,FALSE,"TASE  KAUSITTAIN";#N/A,#N/A,FALSE,"TULOSLASKELMA KAUSITTAIN"}</definedName>
    <definedName name="wrn.TULOKSET." localSheetId="5" hidden="1">{#N/A,#N/A,FALSE,"TULOSLASKELMA";#N/A,#N/A,FALSE,"TASE";#N/A,#N/A,FALSE,"TASE  KAUSITTAIN";#N/A,#N/A,FALSE,"TULOSLASKELMA KAUSITTAIN"}</definedName>
    <definedName name="wrn.TULOKSET." localSheetId="19" hidden="1">{#N/A,#N/A,FALSE,"TULOSLASKELMA";#N/A,#N/A,FALSE,"TASE";#N/A,#N/A,FALSE,"TASE  KAUSITTAIN";#N/A,#N/A,FALSE,"TULOSLASKELMA KAUSITTAIN"}</definedName>
    <definedName name="wrn.TULOKSET." hidden="1">{#N/A,#N/A,FALSE,"TULOSLASKELMA";#N/A,#N/A,FALSE,"TASE";#N/A,#N/A,FALSE,"TASE  KAUSITTAIN";#N/A,#N/A,FALSE,"TULOSLASKELMA KAUSITTAIN"}</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 i="47" l="1"/>
  <c r="Q25" i="47" s="1"/>
  <c r="F26" i="47"/>
  <c r="Q26" i="47" s="1"/>
  <c r="F24" i="47"/>
  <c r="Q24" i="47" s="1"/>
  <c r="F20" i="47"/>
  <c r="Q20" i="47" s="1"/>
  <c r="F11" i="47"/>
  <c r="Q11" i="47" s="1"/>
  <c r="F10" i="47"/>
  <c r="Q10" i="47" s="1"/>
  <c r="F9" i="47"/>
  <c r="Q9" i="47" s="1"/>
  <c r="B54" i="41" l="1"/>
  <c r="D26" i="42" l="1"/>
  <c r="C26" i="42"/>
  <c r="B26" i="42"/>
  <c r="F4" i="41" l="1"/>
  <c r="C29" i="42" l="1"/>
  <c r="D29" i="42"/>
  <c r="B28" i="42"/>
  <c r="B27" i="42"/>
  <c r="B25" i="42"/>
  <c r="B21" i="42"/>
  <c r="B20" i="42"/>
  <c r="B19" i="42"/>
  <c r="B15" i="42"/>
  <c r="B14" i="42"/>
  <c r="B13" i="42"/>
  <c r="B12" i="42"/>
  <c r="B11" i="42"/>
  <c r="B10" i="42"/>
  <c r="B9" i="42"/>
  <c r="C42" i="42"/>
  <c r="C41" i="42"/>
  <c r="C40" i="42"/>
  <c r="C35" i="42"/>
  <c r="C34" i="42"/>
  <c r="C31" i="42"/>
  <c r="C28" i="42"/>
  <c r="C27" i="42"/>
  <c r="C25" i="42"/>
  <c r="C22" i="42"/>
  <c r="C21" i="42"/>
  <c r="C20" i="42"/>
  <c r="C19" i="42"/>
  <c r="C15" i="42"/>
  <c r="C14" i="42"/>
  <c r="C13" i="42"/>
  <c r="C12" i="42"/>
  <c r="C11" i="42"/>
  <c r="C10" i="42"/>
  <c r="C9" i="42"/>
  <c r="C6" i="42"/>
  <c r="D41" i="42"/>
  <c r="D42" i="42"/>
  <c r="D40" i="42"/>
  <c r="K40" i="42" s="1"/>
  <c r="D35" i="42"/>
  <c r="D34" i="42"/>
  <c r="D33" i="42"/>
  <c r="D31" i="42"/>
  <c r="D28" i="42"/>
  <c r="D27" i="42"/>
  <c r="D25" i="42"/>
  <c r="D22" i="42"/>
  <c r="D21" i="42"/>
  <c r="D20" i="42"/>
  <c r="D19" i="42"/>
  <c r="D16" i="42"/>
  <c r="D14" i="42"/>
  <c r="D15" i="42"/>
  <c r="D13" i="42"/>
  <c r="D12" i="42"/>
  <c r="D10" i="42"/>
  <c r="D11" i="42"/>
  <c r="D9" i="42"/>
  <c r="D7" i="42"/>
  <c r="D6" i="42"/>
  <c r="D5" i="42"/>
  <c r="D24" i="39"/>
  <c r="K16" i="42" l="1"/>
  <c r="N16" i="42" s="1"/>
  <c r="J12" i="42"/>
  <c r="M12" i="42" s="1"/>
  <c r="I22" i="42"/>
  <c r="I29" i="42"/>
  <c r="I12" i="42"/>
  <c r="L12" i="42" s="1"/>
  <c r="J22" i="42"/>
  <c r="M22" i="42" s="1"/>
  <c r="J29" i="42"/>
  <c r="M29" i="42" s="1"/>
  <c r="K12" i="42"/>
  <c r="N12" i="42" s="1"/>
  <c r="K22" i="42"/>
  <c r="N22" i="42" s="1"/>
  <c r="K7" i="42"/>
  <c r="N7" i="42" s="1"/>
  <c r="K29" i="42"/>
  <c r="N29" i="42" s="1"/>
  <c r="K31" i="42" l="1"/>
  <c r="N31" i="42" s="1"/>
  <c r="E10" i="47" l="1"/>
  <c r="P10" i="47" s="1"/>
  <c r="D10" i="47" l="1"/>
  <c r="O10" i="47" s="1"/>
  <c r="B29" i="42" l="1"/>
  <c r="L29" i="42" s="1"/>
  <c r="B10" i="47" l="1"/>
  <c r="M10" i="47" s="1"/>
  <c r="C10" i="47"/>
  <c r="N10" i="47" s="1"/>
  <c r="D50" i="20" l="1"/>
  <c r="B5" i="47" l="1"/>
  <c r="D5" i="47"/>
  <c r="B4" i="41"/>
  <c r="D4" i="41"/>
  <c r="B2" i="42"/>
  <c r="B2" i="39"/>
  <c r="B24" i="39" s="1"/>
  <c r="A23" i="20"/>
  <c r="E20" i="47" l="1"/>
  <c r="P20" i="47" s="1"/>
  <c r="D20" i="47" l="1"/>
  <c r="O20" i="47" s="1"/>
  <c r="D21" i="47"/>
  <c r="O21" i="47" s="1"/>
  <c r="E21" i="47"/>
  <c r="P21" i="47" s="1"/>
  <c r="B11" i="47" l="1"/>
  <c r="M11" i="47" s="1"/>
  <c r="C5" i="47" l="1"/>
  <c r="E5" i="47"/>
  <c r="C4" i="41"/>
  <c r="E4" i="41"/>
  <c r="C2" i="42"/>
  <c r="C2" i="39"/>
  <c r="C24" i="39" s="1"/>
  <c r="A48" i="20"/>
  <c r="F11" i="41" l="1"/>
  <c r="F6" i="41"/>
  <c r="F28" i="41"/>
  <c r="F14" i="41"/>
  <c r="F9" i="41"/>
  <c r="F8" i="41"/>
  <c r="F12" i="41"/>
  <c r="F5" i="47"/>
  <c r="F18" i="41"/>
  <c r="O9" i="41" l="1"/>
  <c r="O8" i="41"/>
  <c r="O28" i="41"/>
  <c r="O14" i="41"/>
  <c r="O11" i="41"/>
  <c r="F13" i="41"/>
  <c r="F16" i="41" s="1"/>
  <c r="F20" i="41" s="1"/>
  <c r="F22" i="41"/>
  <c r="O22" i="41" s="1"/>
  <c r="O12" i="41"/>
  <c r="O13" i="41" l="1"/>
  <c r="O6" i="41"/>
  <c r="F12" i="47"/>
  <c r="Q12" i="47" s="1"/>
  <c r="O18" i="41"/>
  <c r="F24" i="41"/>
  <c r="O16" i="41" l="1"/>
  <c r="F27" i="41"/>
  <c r="O20" i="41" l="1"/>
  <c r="O35" i="41"/>
  <c r="O24" i="41" l="1"/>
  <c r="O27" i="41"/>
  <c r="E25" i="47"/>
  <c r="P25" i="47" s="1"/>
  <c r="F7" i="47" l="1"/>
  <c r="Q7" i="47" s="1"/>
  <c r="F8" i="47"/>
  <c r="Q8" i="47" s="1"/>
  <c r="E24" i="47"/>
  <c r="P24" i="47" s="1"/>
  <c r="O32" i="41" l="1"/>
  <c r="O31" i="41"/>
  <c r="E26" i="47"/>
  <c r="P26" i="47" s="1"/>
  <c r="D25" i="47"/>
  <c r="O25" i="47" s="1"/>
  <c r="D14" i="41" l="1"/>
  <c r="D12" i="41"/>
  <c r="E14" i="41" l="1"/>
  <c r="E12" i="41"/>
  <c r="M12" i="41"/>
  <c r="B12" i="41"/>
  <c r="B14" i="41"/>
  <c r="K14" i="41" s="1"/>
  <c r="C14" i="41"/>
  <c r="M14" i="41"/>
  <c r="N12" i="41" l="1"/>
  <c r="K12" i="41"/>
  <c r="C12" i="41"/>
  <c r="L14" i="41"/>
  <c r="L12" i="41" l="1"/>
  <c r="E11" i="47"/>
  <c r="P11" i="47" s="1"/>
  <c r="D11" i="47"/>
  <c r="O11" i="47" s="1"/>
  <c r="B22" i="42" l="1"/>
  <c r="L22" i="42" s="1"/>
  <c r="D24" i="47"/>
  <c r="O24" i="47" s="1"/>
  <c r="D26" i="47"/>
  <c r="O26" i="47" s="1"/>
  <c r="B23" i="20" l="1"/>
  <c r="C23" i="20"/>
  <c r="D23" i="20"/>
  <c r="D25" i="20" s="1"/>
  <c r="E23" i="20" l="1"/>
  <c r="F23" i="20" l="1"/>
  <c r="G23" i="20" l="1"/>
  <c r="I23" i="20"/>
  <c r="H23" i="20" l="1"/>
  <c r="D12" i="47" l="1"/>
  <c r="O12" i="47" s="1"/>
  <c r="N14" i="41" l="1"/>
  <c r="C12" i="47" l="1"/>
  <c r="N12" i="47" s="1"/>
  <c r="E12" i="47"/>
  <c r="P12" i="47" s="1"/>
  <c r="B12" i="47" l="1"/>
  <c r="M12" i="47" s="1"/>
  <c r="C39" i="39" l="1"/>
  <c r="E11" i="41"/>
  <c r="D9" i="39"/>
  <c r="D39" i="39"/>
  <c r="C9" i="39"/>
  <c r="C15" i="39" l="1"/>
  <c r="D15" i="39"/>
  <c r="F49" i="20"/>
  <c r="F50" i="20" s="1"/>
  <c r="C11" i="41"/>
  <c r="N11" i="41"/>
  <c r="L11" i="41" l="1"/>
  <c r="B41" i="42" l="1"/>
  <c r="B40" i="42" l="1"/>
  <c r="B42" i="42"/>
  <c r="C11" i="47" l="1"/>
  <c r="N11" i="47" s="1"/>
  <c r="B31" i="42" l="1"/>
  <c r="B35" i="42" l="1"/>
  <c r="F21" i="47" l="1"/>
  <c r="Q21" i="47" s="1"/>
  <c r="D31" i="39" l="1"/>
  <c r="B9" i="39"/>
  <c r="D41" i="39"/>
  <c r="C32" i="39"/>
  <c r="C40" i="39"/>
  <c r="B39" i="39"/>
  <c r="B8" i="41"/>
  <c r="E8" i="41"/>
  <c r="D34" i="39"/>
  <c r="B31" i="39"/>
  <c r="E9" i="41"/>
  <c r="D14" i="39"/>
  <c r="B32" i="39"/>
  <c r="C8" i="39"/>
  <c r="B34" i="42"/>
  <c r="D17" i="39"/>
  <c r="C33" i="39"/>
  <c r="D10" i="39"/>
  <c r="D8" i="39"/>
  <c r="E28" i="41"/>
  <c r="H49" i="20"/>
  <c r="H50" i="20" s="1"/>
  <c r="B41" i="39"/>
  <c r="C34" i="39"/>
  <c r="C38" i="39"/>
  <c r="C16" i="39"/>
  <c r="C41" i="39"/>
  <c r="C17" i="39"/>
  <c r="B40" i="39"/>
  <c r="D32" i="39"/>
  <c r="B15" i="39"/>
  <c r="B33" i="39"/>
  <c r="D11" i="41"/>
  <c r="D38" i="39"/>
  <c r="B38" i="39"/>
  <c r="B34" i="39"/>
  <c r="D33" i="39"/>
  <c r="C10" i="39"/>
  <c r="E18" i="41"/>
  <c r="D8" i="41"/>
  <c r="H24" i="20"/>
  <c r="H25" i="20" s="1"/>
  <c r="C9" i="41"/>
  <c r="B17" i="39"/>
  <c r="E49" i="20"/>
  <c r="E50" i="20" s="1"/>
  <c r="B6" i="42"/>
  <c r="D16" i="39"/>
  <c r="D28" i="41"/>
  <c r="D9" i="41"/>
  <c r="D40" i="39"/>
  <c r="B10" i="39"/>
  <c r="C31" i="39"/>
  <c r="C35" i="39" s="1"/>
  <c r="B14" i="39"/>
  <c r="E24" i="20"/>
  <c r="E25" i="20" s="1"/>
  <c r="C37" i="39"/>
  <c r="B9" i="41"/>
  <c r="B8" i="39"/>
  <c r="B35" i="39" l="1"/>
  <c r="I35" i="39" s="1"/>
  <c r="B16" i="39"/>
  <c r="D35" i="39"/>
  <c r="K35" i="39" s="1"/>
  <c r="B24" i="20"/>
  <c r="B25" i="20" s="1"/>
  <c r="D18" i="41"/>
  <c r="E22" i="41"/>
  <c r="N22" i="41" s="1"/>
  <c r="C28" i="41"/>
  <c r="B37" i="39"/>
  <c r="B42" i="39" s="1"/>
  <c r="I42" i="39" s="1"/>
  <c r="C42" i="39"/>
  <c r="J42" i="39" s="1"/>
  <c r="N18" i="41"/>
  <c r="L9" i="41"/>
  <c r="D37" i="39"/>
  <c r="D42" i="39" s="1"/>
  <c r="K42" i="39" s="1"/>
  <c r="M9" i="41"/>
  <c r="E6" i="41"/>
  <c r="N6" i="41" s="1"/>
  <c r="D18" i="39"/>
  <c r="K18" i="39" s="1"/>
  <c r="J40" i="42"/>
  <c r="F24" i="20"/>
  <c r="F25" i="20" s="1"/>
  <c r="K9" i="41"/>
  <c r="M28" i="41"/>
  <c r="B11" i="41"/>
  <c r="K11" i="41" s="1"/>
  <c r="N28" i="41"/>
  <c r="J35" i="39"/>
  <c r="C49" i="20"/>
  <c r="C50" i="20" s="1"/>
  <c r="C51" i="20" s="1"/>
  <c r="D6" i="41"/>
  <c r="C8" i="41"/>
  <c r="L8" i="41" s="1"/>
  <c r="C22" i="41"/>
  <c r="M8" i="41"/>
  <c r="N9" i="41"/>
  <c r="N8" i="41"/>
  <c r="C14" i="39"/>
  <c r="C18" i="39" s="1"/>
  <c r="D22" i="41"/>
  <c r="M22" i="41" s="1"/>
  <c r="I40" i="42"/>
  <c r="B49" i="20"/>
  <c r="B50" i="20" s="1"/>
  <c r="B28" i="41"/>
  <c r="K28" i="41" s="1"/>
  <c r="D13" i="41"/>
  <c r="C13" i="41"/>
  <c r="B13" i="41"/>
  <c r="E13" i="41"/>
  <c r="L28" i="41"/>
  <c r="M11" i="41"/>
  <c r="C7" i="39"/>
  <c r="C11" i="39" s="1"/>
  <c r="M18" i="41"/>
  <c r="K8" i="41"/>
  <c r="B28" i="39"/>
  <c r="B18" i="39"/>
  <c r="C24" i="20"/>
  <c r="C25" i="20" s="1"/>
  <c r="C26" i="20" s="1"/>
  <c r="C18" i="41"/>
  <c r="B6" i="41"/>
  <c r="B18" i="41" l="1"/>
  <c r="K18" i="41" s="1"/>
  <c r="I49" i="20"/>
  <c r="I50" i="20" s="1"/>
  <c r="C6" i="41"/>
  <c r="C16" i="41" s="1"/>
  <c r="E16" i="41"/>
  <c r="G49" i="20"/>
  <c r="G50" i="20" s="1"/>
  <c r="D16" i="41"/>
  <c r="D20" i="41" s="1"/>
  <c r="B7" i="39"/>
  <c r="B11" i="39" s="1"/>
  <c r="B20" i="39" s="1"/>
  <c r="D7" i="39"/>
  <c r="D11" i="39" s="1"/>
  <c r="K11" i="39" s="1"/>
  <c r="M6" i="41"/>
  <c r="L18" i="41"/>
  <c r="B22" i="41"/>
  <c r="K13" i="41"/>
  <c r="L13" i="41"/>
  <c r="C20" i="39"/>
  <c r="I18" i="39"/>
  <c r="D14" i="47"/>
  <c r="O14" i="47" s="1"/>
  <c r="L22" i="41"/>
  <c r="E20" i="41"/>
  <c r="G24" i="20"/>
  <c r="G25" i="20" s="1"/>
  <c r="J18" i="39"/>
  <c r="B44" i="39"/>
  <c r="B16" i="41"/>
  <c r="K6" i="41"/>
  <c r="L6" i="41" l="1"/>
  <c r="K22" i="41"/>
  <c r="D20" i="39"/>
  <c r="K20" i="39" s="1"/>
  <c r="M13" i="41"/>
  <c r="N13" i="41"/>
  <c r="F19" i="47"/>
  <c r="Q19" i="47" s="1"/>
  <c r="C28" i="39"/>
  <c r="D28" i="39"/>
  <c r="I24" i="20"/>
  <c r="I25" i="20" s="1"/>
  <c r="I44" i="39"/>
  <c r="E24" i="41"/>
  <c r="D24" i="41"/>
  <c r="C20" i="41"/>
  <c r="B20" i="41"/>
  <c r="K16" i="41"/>
  <c r="I20" i="39"/>
  <c r="I28" i="39"/>
  <c r="I11" i="39"/>
  <c r="E19" i="47"/>
  <c r="P19" i="47" s="1"/>
  <c r="I47" i="39"/>
  <c r="J11" i="39"/>
  <c r="D19" i="47"/>
  <c r="O19" i="47" s="1"/>
  <c r="L16" i="41" l="1"/>
  <c r="N16" i="41"/>
  <c r="M16" i="41"/>
  <c r="F14" i="47"/>
  <c r="Q14" i="47" s="1"/>
  <c r="B47" i="41"/>
  <c r="B55" i="41" s="1"/>
  <c r="K28" i="39"/>
  <c r="D44" i="39"/>
  <c r="C44" i="39"/>
  <c r="J47" i="39" s="1"/>
  <c r="J28" i="39"/>
  <c r="F15" i="47"/>
  <c r="Q15" i="47" s="1"/>
  <c r="D27" i="41"/>
  <c r="B24" i="41"/>
  <c r="K20" i="41"/>
  <c r="J20" i="39"/>
  <c r="C24" i="41"/>
  <c r="E27" i="41"/>
  <c r="L20" i="41" l="1"/>
  <c r="M20" i="41"/>
  <c r="N20" i="41"/>
  <c r="J44" i="39"/>
  <c r="K44" i="39"/>
  <c r="K47" i="39"/>
  <c r="D16" i="47"/>
  <c r="O16" i="47" s="1"/>
  <c r="E14" i="47"/>
  <c r="P14" i="47" s="1"/>
  <c r="D17" i="47"/>
  <c r="O17" i="47" s="1"/>
  <c r="M35" i="41"/>
  <c r="N35" i="41"/>
  <c r="K24" i="41"/>
  <c r="B27" i="41"/>
  <c r="L24" i="41"/>
  <c r="C27" i="41"/>
  <c r="M24" i="41" l="1"/>
  <c r="M27" i="41"/>
  <c r="N24" i="41"/>
  <c r="N27" i="41"/>
  <c r="E16" i="47"/>
  <c r="P16" i="47" s="1"/>
  <c r="F16" i="47"/>
  <c r="Q16" i="47" s="1"/>
  <c r="E18" i="47"/>
  <c r="P18" i="47" s="1"/>
  <c r="E17" i="47"/>
  <c r="P17" i="47" s="1"/>
  <c r="D15" i="47"/>
  <c r="O15" i="47" s="1"/>
  <c r="K27" i="41"/>
  <c r="K35" i="41"/>
  <c r="L35" i="41"/>
  <c r="L27" i="41"/>
  <c r="C5" i="42" l="1"/>
  <c r="J7" i="42" s="1"/>
  <c r="B5" i="42"/>
  <c r="I7" i="42" s="1"/>
  <c r="E15" i="47"/>
  <c r="P15" i="47" s="1"/>
  <c r="F18" i="47"/>
  <c r="Q18" i="47" s="1"/>
  <c r="F17" i="47"/>
  <c r="Q17" i="47" s="1"/>
  <c r="D18" i="47"/>
  <c r="O18" i="47" s="1"/>
  <c r="B7" i="42" l="1"/>
  <c r="C7" i="42"/>
  <c r="D7" i="47"/>
  <c r="O7" i="47" s="1"/>
  <c r="D31" i="41"/>
  <c r="D32" i="41"/>
  <c r="D8" i="47"/>
  <c r="O8" i="47" s="1"/>
  <c r="E31" i="41"/>
  <c r="E32" i="41"/>
  <c r="C8" i="47"/>
  <c r="N8" i="47" s="1"/>
  <c r="C32" i="41"/>
  <c r="C31" i="41"/>
  <c r="C7" i="47"/>
  <c r="N7" i="47" s="1"/>
  <c r="M31" i="41" l="1"/>
  <c r="B16" i="42"/>
  <c r="J16" i="42"/>
  <c r="J31" i="42" s="1"/>
  <c r="M31" i="42" s="1"/>
  <c r="M7" i="42"/>
  <c r="C16" i="42"/>
  <c r="C33" i="42"/>
  <c r="I16" i="42"/>
  <c r="I31" i="42" s="1"/>
  <c r="L31" i="42" s="1"/>
  <c r="L7" i="42"/>
  <c r="N31" i="41"/>
  <c r="N32" i="41"/>
  <c r="L32" i="41"/>
  <c r="E7" i="47"/>
  <c r="P7" i="47" s="1"/>
  <c r="L31" i="41"/>
  <c r="B31" i="41"/>
  <c r="B7" i="47"/>
  <c r="M7" i="47" s="1"/>
  <c r="M32" i="41"/>
  <c r="E8" i="47"/>
  <c r="P8" i="47" s="1"/>
  <c r="B32" i="41"/>
  <c r="K32" i="41" s="1"/>
  <c r="B8" i="47"/>
  <c r="M8" i="47" s="1"/>
  <c r="L16" i="42" l="1"/>
  <c r="M16" i="42"/>
  <c r="B33" i="42"/>
  <c r="K31" i="41"/>
  <c r="D9" i="47" l="1"/>
  <c r="O9" i="47" s="1"/>
  <c r="B9" i="47"/>
  <c r="M9" i="47" s="1"/>
  <c r="C9" i="47"/>
  <c r="N9" i="47" s="1"/>
  <c r="E9" i="47" l="1"/>
  <c r="P9" i="47" s="1"/>
</calcChain>
</file>

<file path=xl/comments1.xml><?xml version="1.0" encoding="utf-8"?>
<comments xmlns="http://schemas.openxmlformats.org/spreadsheetml/2006/main">
  <authors>
    <author>Pellonmaa Henna</author>
  </authors>
  <commentList>
    <comment ref="B15" authorId="0" shapeId="0">
      <text>
        <r>
          <rPr>
            <b/>
            <sz val="9"/>
            <color indexed="81"/>
            <rFont val="Tahoma"/>
            <family val="2"/>
          </rPr>
          <t>Pellonmaa Henna:</t>
        </r>
        <r>
          <rPr>
            <sz val="9"/>
            <color indexed="81"/>
            <rFont val="Tahoma"/>
            <family val="2"/>
          </rPr>
          <t xml:space="preserve">
Varmista tämä kaava vielä!</t>
        </r>
      </text>
    </comment>
    <comment ref="C15" authorId="0" shapeId="0">
      <text>
        <r>
          <rPr>
            <b/>
            <sz val="9"/>
            <color indexed="81"/>
            <rFont val="Tahoma"/>
            <family val="2"/>
          </rPr>
          <t>Pellonmaa Henna:</t>
        </r>
        <r>
          <rPr>
            <sz val="9"/>
            <color indexed="81"/>
            <rFont val="Tahoma"/>
            <family val="2"/>
          </rPr>
          <t xml:space="preserve">
Varmista tämä kaava vielä!</t>
        </r>
      </text>
    </comment>
  </commentList>
</comments>
</file>

<file path=xl/sharedStrings.xml><?xml version="1.0" encoding="utf-8"?>
<sst xmlns="http://schemas.openxmlformats.org/spreadsheetml/2006/main" count="909" uniqueCount="359">
  <si>
    <t>%</t>
  </si>
  <si>
    <t>Liikevaihto</t>
  </si>
  <si>
    <t>Liiketoiminnan muut tuotot</t>
  </si>
  <si>
    <t>Liiketoiminnan muut kulut</t>
  </si>
  <si>
    <t>Liikevoitto</t>
  </si>
  <si>
    <t>Voitto ennen veroja</t>
  </si>
  <si>
    <t xml:space="preserve">Tuloverot </t>
  </si>
  <si>
    <t>Tilikauden voitto</t>
  </si>
  <si>
    <t>Tilikauden voiton jakautuminen:</t>
  </si>
  <si>
    <t>Emoyhtiön omistajille</t>
  </si>
  <si>
    <t>Emoyhtiön omistajille kuuluvasta voitosta laskettu osakekohtainen tulos:</t>
  </si>
  <si>
    <t>VARAT</t>
  </si>
  <si>
    <t>Pitkäaikaiset varat</t>
  </si>
  <si>
    <t>Aineettomat hyödykkeet</t>
  </si>
  <si>
    <t>Liikearvo</t>
  </si>
  <si>
    <t>Muut aineettomat hyödykkeet</t>
  </si>
  <si>
    <t>Aineelliset käyttöomaisuushyödykkeet</t>
  </si>
  <si>
    <t>Maa-alueet</t>
  </si>
  <si>
    <t>Rakennukset ja rakennelmat</t>
  </si>
  <si>
    <t>Koneet ja kalusto</t>
  </si>
  <si>
    <t>Muut aineelliset hyödykkeet</t>
  </si>
  <si>
    <t>Ennakkomaksut ja keskeneräiset hankinnat</t>
  </si>
  <si>
    <t>Muut pitkäaikaiset varat</t>
  </si>
  <si>
    <t xml:space="preserve">Rahoitusleasingsaamiset </t>
  </si>
  <si>
    <t>Laskennalliset verosaamiset</t>
  </si>
  <si>
    <t>Muut saamiset</t>
  </si>
  <si>
    <t>Pitkäaikaiset varat yhteensä</t>
  </si>
  <si>
    <t>Lyhytaikaiset varat</t>
  </si>
  <si>
    <t>Vaihto-omaisuus</t>
  </si>
  <si>
    <t>Myyntisaamiset ja muut saamiset</t>
  </si>
  <si>
    <t>Rahavarat</t>
  </si>
  <si>
    <t>Lyhytaikaiset varat yhteensä</t>
  </si>
  <si>
    <t>Varat yhteensä</t>
  </si>
  <si>
    <t>OMA PÄÄOMA JA VELAT</t>
  </si>
  <si>
    <t>Oma pääoma</t>
  </si>
  <si>
    <t>Emoyhtiön omistajille kuuluva oma pääoma</t>
  </si>
  <si>
    <t>Osakepääoma</t>
  </si>
  <si>
    <t>Muut rahastot</t>
  </si>
  <si>
    <t>Kertyneet voittovarat</t>
  </si>
  <si>
    <t>Oma pääoma yhteensä</t>
  </si>
  <si>
    <t>Velat</t>
  </si>
  <si>
    <t>Pitkäaikaiset velat</t>
  </si>
  <si>
    <t>Laskennalliset verovelat</t>
  </si>
  <si>
    <t>Eläkevelvoitteet</t>
  </si>
  <si>
    <t>Varaukset</t>
  </si>
  <si>
    <t>Muut velat</t>
  </si>
  <si>
    <t>Lyhytaikaiset velat</t>
  </si>
  <si>
    <t>Ostovelat ja muut velat</t>
  </si>
  <si>
    <t>Velat yhteensä</t>
  </si>
  <si>
    <t>Oma pääoma ja velat  yhteensä</t>
  </si>
  <si>
    <t>Liiketoiminnan rahavirta</t>
  </si>
  <si>
    <t>Tulorahoitus ennen käyttöpääoman muutosta</t>
  </si>
  <si>
    <t>Käyttöpääoman muutos</t>
  </si>
  <si>
    <t>Myyntisaamisten ja muiden saamisten muutos</t>
  </si>
  <si>
    <t>Vaihto-omaisuuden muutos</t>
  </si>
  <si>
    <t>Ostovelkojen ja muiden velkojen muutos</t>
  </si>
  <si>
    <t xml:space="preserve">Maksetut korot </t>
  </si>
  <si>
    <t xml:space="preserve">Saadut korot </t>
  </si>
  <si>
    <t>Maksetut verot</t>
  </si>
  <si>
    <t>Liiketoiminnan nettorahavirta</t>
  </si>
  <si>
    <t xml:space="preserve">     </t>
  </si>
  <si>
    <t>Investointien rahavirta</t>
  </si>
  <si>
    <t xml:space="preserve">Investoinnit aineellisiin ja aineettomiin käyttöomaisuushyödykkeisiin </t>
  </si>
  <si>
    <t>Aineellisten ja aineettomien käyttöomaisuushyödykkeiden myynnit</t>
  </si>
  <si>
    <t>Investointien nettorahavirta</t>
  </si>
  <si>
    <t>Rahoituksen rahavirta</t>
  </si>
  <si>
    <t>Pitkäaikaisten lainojen nostot</t>
  </si>
  <si>
    <t>Pitkäaikaisten lainojen takaisinmaksut</t>
  </si>
  <si>
    <t>Rahoituksen nettorahavirta</t>
  </si>
  <si>
    <t>Likvidien varojen nettomuutos</t>
  </si>
  <si>
    <t>Likvidit varat tilikauden alussa</t>
  </si>
  <si>
    <t>Valuuttakurssien muutosten vaikutus</t>
  </si>
  <si>
    <t>Likvidit varat taseessa tilikauden lopussa</t>
  </si>
  <si>
    <t>Likvidit varat</t>
  </si>
  <si>
    <t>Yhteensä</t>
  </si>
  <si>
    <t>Osake-pääoma</t>
  </si>
  <si>
    <t>Muuntoerot</t>
  </si>
  <si>
    <t xml:space="preserve">LASSILA &amp; TIKANOJA </t>
  </si>
  <si>
    <t xml:space="preserve">TUNNUSLUVUT </t>
  </si>
  <si>
    <t>Oman pääoman tuotto, %</t>
  </si>
  <si>
    <t>Sijoitetun pääoman tuotto, %</t>
  </si>
  <si>
    <t>Osakkeiden osakeantioikaistu lukumäärä, 1000 kpl</t>
  </si>
  <si>
    <t>keskimäärin kauden aikana</t>
  </si>
  <si>
    <t>kauden lopussa</t>
  </si>
  <si>
    <t>keskimäärin kauden aikana, laimennettu</t>
  </si>
  <si>
    <t xml:space="preserve">LASSILA &amp; TIKANOJA  </t>
  </si>
  <si>
    <t xml:space="preserve">LIIKEVAIHTO </t>
  </si>
  <si>
    <t>Ympäristöpalvelut</t>
  </si>
  <si>
    <t>Konsernihallinto ja muut</t>
  </si>
  <si>
    <t>Toimialojen välinen liikevaihto</t>
  </si>
  <si>
    <t xml:space="preserve">LIIKEVOITTO </t>
  </si>
  <si>
    <t>Varat</t>
  </si>
  <si>
    <t>Kohdistamattomat varat</t>
  </si>
  <si>
    <t>Kohdistamattomat velat</t>
  </si>
  <si>
    <t>Investoinnit</t>
  </si>
  <si>
    <t>Poistot</t>
  </si>
  <si>
    <t>Liikevoittoprosentti</t>
  </si>
  <si>
    <t>VASTUUSITOUMUKSET</t>
  </si>
  <si>
    <t>Muut vakuudet</t>
  </si>
  <si>
    <t>Ympäristölupien edellyttämät pankkitakaukset</t>
  </si>
  <si>
    <t xml:space="preserve">Erääntyy 1 vuoden kuluessa </t>
  </si>
  <si>
    <t xml:space="preserve">Erääntyy 1-5 vuoden kuluessa </t>
  </si>
  <si>
    <t>Johdannaissopimuksista johtuvat vastuut</t>
  </si>
  <si>
    <t xml:space="preserve">Erääntyy yli 5 vuoden kuluttua </t>
  </si>
  <si>
    <t>Liiketoiminnan rahavirran oikaisut</t>
  </si>
  <si>
    <t>Verot</t>
  </si>
  <si>
    <t>Poistot ja arvonalentumiset</t>
  </si>
  <si>
    <t>Rahoitustuotot ja -kulut</t>
  </si>
  <si>
    <t>Muut</t>
  </si>
  <si>
    <t>TULOSLASKELMA VUOSINELJÄNNEKSITTÄIN</t>
  </si>
  <si>
    <t>INVESTOINTISITOUMUKSET</t>
  </si>
  <si>
    <t>Kirjanpitoarvo kauden alussa</t>
  </si>
  <si>
    <t>Hankitut liiketoiminnat</t>
  </si>
  <si>
    <t>Vähennykset</t>
  </si>
  <si>
    <t>Kirjanpitoarvo kauden lopussa</t>
  </si>
  <si>
    <t>Aineettomien hyödykkeiden ostositoumukset</t>
  </si>
  <si>
    <t>Aineellisten hyödykkeiden ostositoumukset</t>
  </si>
  <si>
    <t>Muut investoinnit</t>
  </si>
  <si>
    <t>Käypä arvo</t>
  </si>
  <si>
    <t>Muut vakuudet ovat vakuustalletuksia.</t>
  </si>
  <si>
    <t xml:space="preserve">Suojausrahasto, käyvän arvon muutos </t>
  </si>
  <si>
    <t>AINEELLISTEN KÄYTTÖOMAISUUSHYÖDYKKEIDEN MUUTOKSET</t>
  </si>
  <si>
    <t>AINEETTOMIEN HYÖDYKKEIDEN MUUTOKSET</t>
  </si>
  <si>
    <t>KONSERNITASE</t>
  </si>
  <si>
    <t>KONSERNIN RAHAVIRTALASKELMA</t>
  </si>
  <si>
    <t>Omista sitoumuksista annetut vakuudet</t>
  </si>
  <si>
    <t>Siirrot erien välillä</t>
  </si>
  <si>
    <t>Johdannaissaamiset</t>
  </si>
  <si>
    <t>Johdannaisvelat</t>
  </si>
  <si>
    <t>Henkilöstö kokoaikaiseksi muutettuna keskimäärin</t>
  </si>
  <si>
    <t>Hankitut tytäryritykset ja liiketoiminnat vähennettynä hankintahetken rahavaroilla</t>
  </si>
  <si>
    <t>Lyhytaikaisten lainojen muutos</t>
  </si>
  <si>
    <t>Kurssierot</t>
  </si>
  <si>
    <t>Tilikauden laaja tulos, verojen jälkeen</t>
  </si>
  <si>
    <t>Tilikauden laajan tuloksen jakautuminen</t>
  </si>
  <si>
    <t>Ulkoinen</t>
  </si>
  <si>
    <t>Eliminoinnit</t>
  </si>
  <si>
    <t>Toimialojen välinen</t>
  </si>
  <si>
    <t>Liikevaihto yhteensä, muutos %</t>
  </si>
  <si>
    <t>Osakkeiden myyntivoitto</t>
  </si>
  <si>
    <t>L&amp;T yhteensä</t>
  </si>
  <si>
    <t>Henkilöstö, koko- ja osa-aikaiset yhteensä kauden lopussa</t>
  </si>
  <si>
    <t>SEGMENTTITIEDOT</t>
  </si>
  <si>
    <t xml:space="preserve">MUUT SEGMENTTITIEDOT </t>
  </si>
  <si>
    <t>LASKELMA KONSERNIN OMAN PÄÄOMAN MUUTOKSISTA</t>
  </si>
  <si>
    <t>Hankittu sopimuskanta</t>
  </si>
  <si>
    <t>Kilpailukieltosopimukset</t>
  </si>
  <si>
    <t>Lainat</t>
  </si>
  <si>
    <t>Kiinnitykset maanvuokraoikeuteen</t>
  </si>
  <si>
    <t>Gearing, %</t>
  </si>
  <si>
    <t xml:space="preserve">Erääntyy 1–5 vuoden kuluessa </t>
  </si>
  <si>
    <t xml:space="preserve">Yhteensä </t>
  </si>
  <si>
    <t>Hyödykejohdannaiset</t>
  </si>
  <si>
    <t>Diesel-swapsopimusten nimellisarvot</t>
  </si>
  <si>
    <t>Määräysvallattomille omistajille</t>
  </si>
  <si>
    <t>Määräysvallattomien omistajien osuus</t>
  </si>
  <si>
    <t>Sijoitetun vapaan oman pääoman rahasto</t>
  </si>
  <si>
    <t>Muuntoerot määräysvallattomille omistajille</t>
  </si>
  <si>
    <t xml:space="preserve"> </t>
  </si>
  <si>
    <t>Myytävissä olevat rahoitusvarat</t>
  </si>
  <si>
    <t>Koronvaihtosopimukset</t>
  </si>
  <si>
    <t>KONSERNIN TULOSLASKELMA</t>
  </si>
  <si>
    <t>Omavaraisuusaste, %</t>
  </si>
  <si>
    <t>Teollisuuspalvelut</t>
  </si>
  <si>
    <t xml:space="preserve">Etuuspohjaisten eläkejärjestelyiden uudelleen määrittämisestä johtuvat erät </t>
  </si>
  <si>
    <t>RAHOITUSVARAT JA -VELAT ARVOSTUSRYHMITTÄIN</t>
  </si>
  <si>
    <t>Suojaus-
laskennan alaiset johdannaiset</t>
  </si>
  <si>
    <t>Tase-erien kirjanpitoarvot</t>
  </si>
  <si>
    <t>Pitkäaikaiset rahoitusvarat</t>
  </si>
  <si>
    <t>Rahoitusleasingsaamiset</t>
  </si>
  <si>
    <t>Lyhytaikaiset rahoitusvarat</t>
  </si>
  <si>
    <t>Rahoitusvarat yhteensä</t>
  </si>
  <si>
    <t>Pitkäaikaiset rahoitusvelat</t>
  </si>
  <si>
    <t>Lyhytaikaiset rahoitusvelat</t>
  </si>
  <si>
    <t>Rahoitusvelat yhteensä</t>
  </si>
  <si>
    <t>Suojaus-rahasto</t>
  </si>
  <si>
    <t>Erät, joita ei siirretä myöhemmin tulosvaikutteiseksi</t>
  </si>
  <si>
    <t>Erät, jotka saatetaan myöhemmin siirtää tulosvaikutteiseksi</t>
  </si>
  <si>
    <t>Erät, jotka saatetaan myöhemmin siirtää tulosvaikutteiseksi, yhteensä</t>
  </si>
  <si>
    <t>Erät, joita ei siirretä myöhemmin tulosvaikutteiseksi, yhteensä</t>
  </si>
  <si>
    <t>Muut laajan tuloksen erät</t>
  </si>
  <si>
    <t>Sijoitetun vapaan pääoman rahasto</t>
  </si>
  <si>
    <t>Määräysvallat-tomien omistajien osuus</t>
  </si>
  <si>
    <t>Laaja tulos</t>
  </si>
  <si>
    <t>Tilikauden tulos</t>
  </si>
  <si>
    <t>Tilikauden laaja tulos yhteensä</t>
  </si>
  <si>
    <t>Liiketoimet omistajien kanssa</t>
  </si>
  <si>
    <t>Liiketoimet omistajien kanssa yhteensä</t>
  </si>
  <si>
    <t>Muunto-erot</t>
  </si>
  <si>
    <t xml:space="preserve">  Suojausrahasto käyvän arvon muutos</t>
  </si>
  <si>
    <t xml:space="preserve">  Myytävissä olevat rahoitusvarat</t>
  </si>
  <si>
    <t xml:space="preserve">  Muuntoerot</t>
  </si>
  <si>
    <t>Maksetut osingot</t>
  </si>
  <si>
    <t>Muut muutokset</t>
  </si>
  <si>
    <t>Osakeperusteiset etuudet</t>
  </si>
  <si>
    <t>Palautuneet osingot</t>
  </si>
  <si>
    <t>Muut aineettomat hyödykkeet yrityskaupoista</t>
  </si>
  <si>
    <t>-</t>
  </si>
  <si>
    <t>Koronvaihtosopimusten nimellisarvot</t>
  </si>
  <si>
    <t>Sijoitukset</t>
  </si>
  <si>
    <t>Saamiset</t>
  </si>
  <si>
    <t>Laskennallinen verovelka</t>
  </si>
  <si>
    <t>Hankittu nettovarallisuus</t>
  </si>
  <si>
    <t>Kokonaisvastike</t>
  </si>
  <si>
    <t>Vaikutus rahavirtaan</t>
  </si>
  <si>
    <t>Rahana maksettu vastike</t>
  </si>
  <si>
    <t>Hankitun yrityksen rahavarat</t>
  </si>
  <si>
    <t>Tase</t>
  </si>
  <si>
    <t>diff</t>
  </si>
  <si>
    <t>Myydyt konserniyritykset ja liketoiminnat vähennettynä myyntihetken rahavaroilla</t>
  </si>
  <si>
    <t>Omien osakkeiden ostot</t>
  </si>
  <si>
    <t>MEUR</t>
  </si>
  <si>
    <t>Rahoitustuotot ja -kulut, netto</t>
  </si>
  <si>
    <t>Käypä arvo yhteensä</t>
  </si>
  <si>
    <t>Me</t>
  </si>
  <si>
    <t>Korolliset nettovelat, Me</t>
  </si>
  <si>
    <t>EVA, Me*</t>
  </si>
  <si>
    <t>Bruttoinvestoinnit, Me</t>
  </si>
  <si>
    <t>Poistot ja arvonalentumiset, Me</t>
  </si>
  <si>
    <t>Rahoitusleasingvelat</t>
  </si>
  <si>
    <t>Osakekohtainen tulos, e</t>
  </si>
  <si>
    <t>Laimennettu osakekohtainen tulos, e</t>
  </si>
  <si>
    <t>Liiketoiminnan rahavirta/osake, e</t>
  </si>
  <si>
    <t>Oma pääoma/osake, e</t>
  </si>
  <si>
    <t>Maksamatta</t>
  </si>
  <si>
    <t>Myyntisaamiset</t>
  </si>
  <si>
    <t>Ostovelat</t>
  </si>
  <si>
    <t>Käyvän arvon hierarkiataso</t>
  </si>
  <si>
    <t>1-12/2016</t>
  </si>
  <si>
    <t>12/2016</t>
  </si>
  <si>
    <t>M€</t>
  </si>
  <si>
    <t>** Hallituksen esitys</t>
  </si>
  <si>
    <t>Rahoitusvelat</t>
  </si>
  <si>
    <t>Tase-erien käyvät arvot eivät eroa merkittävästi tase-erien kirjanpitoarvoista.</t>
  </si>
  <si>
    <t>Varaston muutos</t>
  </si>
  <si>
    <t>Materiaalit ja palvelut</t>
  </si>
  <si>
    <t>Työsuhde-etuuksista aiheutuvat kulut</t>
  </si>
  <si>
    <t xml:space="preserve">EVA </t>
  </si>
  <si>
    <t>KONSERNIN LAAJA  TULOSLASKELMA</t>
  </si>
  <si>
    <t>Sijoitetulle pääomalle laskettu kustannus</t>
  </si>
  <si>
    <t>EVA-TULOKSEN TÄSMÄYTYS LIIKEVOITTOON</t>
  </si>
  <si>
    <t>Huom! Vertailukaudet 2016 Osakkuusyhtiötulos on vielä täällä! Korjaa kaava Q1/2018</t>
  </si>
  <si>
    <t>Oma pääoma 1.1.2017</t>
  </si>
  <si>
    <t>Kommentit</t>
  </si>
  <si>
    <t>Siirtovelat</t>
  </si>
  <si>
    <t>tarkistus</t>
  </si>
  <si>
    <t>Orgaaninen kasvu</t>
  </si>
  <si>
    <t>Tavoite 2020</t>
  </si>
  <si>
    <t>Kasvu, %</t>
  </si>
  <si>
    <t>0 - 70</t>
  </si>
  <si>
    <t>Tuloksen laskun myötä ROI laskenut edellisen vuoden</t>
  </si>
  <si>
    <t>tasosta.</t>
  </si>
  <si>
    <t>Liikevoittoennuste</t>
  </si>
  <si>
    <t>Verot 20,8% mukaan</t>
  </si>
  <si>
    <t>KRA:n tappio</t>
  </si>
  <si>
    <t>Ruotsin poistoeron tuloutus</t>
  </si>
  <si>
    <t xml:space="preserve">Verot  </t>
  </si>
  <si>
    <t>Veroaste tilinpäätöksessä</t>
  </si>
  <si>
    <t>KONSERNIN VEROASTE-ENNUSTE</t>
  </si>
  <si>
    <t>KONSERNIN VEROASTE</t>
  </si>
  <si>
    <t>Tuloverot tilikaudelta</t>
  </si>
  <si>
    <t>Tuloverot aikaisemmilta tilikausilta</t>
  </si>
  <si>
    <t>Laskennallisten verovelkojen muutos</t>
  </si>
  <si>
    <t>Laskennallisten verojen muutos PPA</t>
  </si>
  <si>
    <t>Laskennallisten verosaamisten muutos</t>
  </si>
  <si>
    <t>Verot yhteensä</t>
  </si>
  <si>
    <t>Verot järjestelmästä ennen oikaisuja 20,8 %</t>
  </si>
  <si>
    <t>KRR Oy:n tappiosta kirjataan laskennallinen verosaaminen</t>
  </si>
  <si>
    <t>L&amp;T FM:n taseessa olevan poistoeron tuloutuksen verovaikutus</t>
  </si>
  <si>
    <t>T€</t>
  </si>
  <si>
    <t>Erillisyhtiöiden verot tilikaudelta</t>
  </si>
  <si>
    <t>rivi pois?</t>
  </si>
  <si>
    <t>Osakekohtainen tulos, EUR</t>
  </si>
  <si>
    <t>Laimennettu osakekohtainen tulos, EUR</t>
  </si>
  <si>
    <t>Liiketoiminnan rahavirta/osake, EUR</t>
  </si>
  <si>
    <t>Bruttoinvestoinnit, MEUR</t>
  </si>
  <si>
    <t>Poistot ja arvonalentumiset, MEUR</t>
  </si>
  <si>
    <t>Oma pääoma/osake, EUR</t>
  </si>
  <si>
    <t>Korolliset nettovelat, MEUR</t>
  </si>
  <si>
    <r>
      <t>Osuus osakkuusyritysten tuloksesta</t>
    </r>
    <r>
      <rPr>
        <sz val="10"/>
        <color rgb="FF000000"/>
        <rFont val="Segoe UI"/>
        <family val="2"/>
      </rPr>
      <t xml:space="preserve"> </t>
    </r>
  </si>
  <si>
    <t xml:space="preserve">Osuus osakkuusyritysten tuloksesta </t>
  </si>
  <si>
    <t>Investoinnit osakkuusyrityksiin</t>
  </si>
  <si>
    <t>MUUT HANKITUT LIIKETOIMINNOT YHTEENLASKETTUNA</t>
  </si>
  <si>
    <t>HANKITUT LIIKETOIMINNOT</t>
  </si>
  <si>
    <t>Oma pääoma ja velat yhteensä</t>
  </si>
  <si>
    <t>L&amp;T FM AB</t>
  </si>
  <si>
    <t>Sijoitettu pääoma (rullava 12 kk vuosineljännesten keskiarvo)</t>
  </si>
  <si>
    <t>IFRS 15 vaikutus</t>
  </si>
  <si>
    <t>Katsauskauden tulos</t>
  </si>
  <si>
    <t>Laaja tulos yhteensä</t>
  </si>
  <si>
    <t>* EVA = liikevoitto - sijoitetulle pääomalle (vuosineljännesten keskiarvo) laskettu kustannus. WACC: 2018 6,60 %, 2017 6,69 %</t>
  </si>
  <si>
    <t>Oma pääoma 1.1.2018</t>
  </si>
  <si>
    <t>LASSILA &amp; TIKANOJA</t>
  </si>
  <si>
    <t>Vuokratuotot</t>
  </si>
  <si>
    <t>Liikevaihto yhteensä</t>
  </si>
  <si>
    <t xml:space="preserve">Hankitut tytäryritykset ja liiketoiminnat vähennettynä hankintahetken rahavaroilla/ kauppahinnan oikaisu </t>
  </si>
  <si>
    <t>Projekti- liiketoiminta</t>
  </si>
  <si>
    <t>Ulkoinen liikevaihto yhteensä</t>
  </si>
  <si>
    <t>Muiden pitkäaikaisten saamisten ja sijoitusten muutos</t>
  </si>
  <si>
    <t>4-6/2018</t>
  </si>
  <si>
    <t>Rahoitusleasingvelkojen lyhennys</t>
  </si>
  <si>
    <t>1-12/2018</t>
  </si>
  <si>
    <t>7-9/2018</t>
  </si>
  <si>
    <t>MYYNTITUOTTOJEN JAKAUMA</t>
  </si>
  <si>
    <t>Ajan kuluessa tuloutettavat palvelut</t>
  </si>
  <si>
    <t>Yhtenä ajanhetkenä tuloutettavat tuotteet</t>
  </si>
  <si>
    <t>Vuokrat</t>
  </si>
  <si>
    <t>Erikseen tilattavat palvelut</t>
  </si>
  <si>
    <t>Laite- ja materiaalimyynti</t>
  </si>
  <si>
    <t xml:space="preserve">Toimialojen välinen </t>
  </si>
  <si>
    <t>VAIHTOEHTOISTEN TUNNUSLUKUJEN TÄSMÄYTYS</t>
  </si>
  <si>
    <t>Jaksotettuun hankintamenoon</t>
  </si>
  <si>
    <t>Sopimukseen perustuvat omaisuuserät</t>
  </si>
  <si>
    <t>Pitkäkestoiset palvelu- sopimukset</t>
  </si>
  <si>
    <t>Kiinteistöpalvelut Suomi</t>
  </si>
  <si>
    <t>Kiinteistöpalvelut Ruotsi</t>
  </si>
  <si>
    <t>Käyttöoikeusomaisuuserä IFRS 16</t>
  </si>
  <si>
    <t>Käyttöoikeusomaisuuserä</t>
  </si>
  <si>
    <t>Oma pääoma 31.12.2018</t>
  </si>
  <si>
    <t>10-12/2018</t>
  </si>
  <si>
    <t>* EVA = liikevoitto - sijoitetulle pääomalle (vuosineljännesten keskiarvo) laskettu kustannus. WACC: 2019 6,55 %, 2018 6,60 %</t>
  </si>
  <si>
    <t>12/2018</t>
  </si>
  <si>
    <t>Sijoitettu pääoma, MEUR</t>
  </si>
  <si>
    <t>EBITDA</t>
  </si>
  <si>
    <t>Koronvaihtosopimukset, jotka on tehty vaihtuvakorkoisiin lainoihin liittyvien rahavirtojen suojauksiksi ja joihin on sovellettu IFRS 9:n mukaista suojauslaskentaa. Suojaukset ovat olleet tehokkaita ja niiden käyvän arvon muutokset on esitetty kauden laajassa tuloslaskelmassa. Koronvaihtosopimusten käyvät arvot perustuvat tilinpäätöspäivän markkinatietoihin.</t>
  </si>
  <si>
    <r>
      <t>Hyödykejohdannaiset on tehty tulevien diesel-ostojen suojaamiseksi. Sopimuksiin sovelletaan</t>
    </r>
    <r>
      <rPr>
        <sz val="10"/>
        <color rgb="FFFF0000"/>
        <rFont val="Arial"/>
        <family val="2"/>
      </rPr>
      <t xml:space="preserve"> </t>
    </r>
    <r>
      <rPr>
        <sz val="10"/>
        <rFont val="Arial"/>
        <family val="2"/>
      </rPr>
      <t xml:space="preserve">IFRS 9:n mukaista suojauslaskentaa ja käyvän arvon muutos kirjataan tehokkaalta osaltaan oman pääoman suojausrahastoon. Hyödykejohdannaisten käyvät arvot perustuvat tilinpäätöspäivän markkinanoteerauksiin. </t>
    </r>
  </si>
  <si>
    <t>EBITDA prosentti</t>
  </si>
  <si>
    <t>Aineettomien hyödykkeiden hankitut liiketoiminnat vertailukauden aikana aiheutuu L&amp;T FM AB:n hankintamenolaskelman oikaisusta ja Kymen Talopalvelu Oy:n liiketoiminnan hankinnasta.</t>
  </si>
  <si>
    <t>EVA, MEUR *</t>
  </si>
  <si>
    <t>Nettovelkaantumisaste, %</t>
  </si>
  <si>
    <t>1-3/2019</t>
  </si>
  <si>
    <t>MYYDYT LIIKETOIMINNOT</t>
  </si>
  <si>
    <t>Kiinteistöpalveluihin kuuluvan L&amp;T Korjausrakentaminen Oy:n vuoden 2018 liikevaihto oli 35,0 miljoonaa euroa ja liikevoitto 0,7 miljoonaa euroa.</t>
  </si>
  <si>
    <t>Aineelliset ja aineettomat käyttöomaisuushyödykkeet</t>
  </si>
  <si>
    <t xml:space="preserve">Osto- ja muut velat </t>
  </si>
  <si>
    <t>Nettovarat</t>
  </si>
  <si>
    <t>Myynnin kulut</t>
  </si>
  <si>
    <t>Rahana saatu vastike</t>
  </si>
  <si>
    <t>Myydyn yrityksen rahavarat</t>
  </si>
  <si>
    <t xml:space="preserve">Yhtiö myi 30.4.2019 L&amp;T Korjausrakentaminen Oy:n koko osakekannan Recover Nordic Groupille. </t>
  </si>
  <si>
    <t xml:space="preserve">Velaton kauppahinta oli 13,9 miljoonaa euroa ja siitä syntyi konserniin myyntivoittoa 6,7 miljoonaa euroa. Myyntivoitto on esitetty liiketoiminnan muissa tuotoissa ja on käsitelty kertaluonteisena eränä. </t>
  </si>
  <si>
    <t>6/2019</t>
  </si>
  <si>
    <t>6/2018</t>
  </si>
  <si>
    <t>MEUR                     30.6.2019</t>
  </si>
  <si>
    <t>MEUR                     30.6.2018</t>
  </si>
  <si>
    <t>1-6/2019</t>
  </si>
  <si>
    <t>1-6/2018</t>
  </si>
  <si>
    <t>4-6/2019</t>
  </si>
  <si>
    <t>4-6/2019,  MEUR</t>
  </si>
  <si>
    <t>4-6/2018,  MEUR</t>
  </si>
  <si>
    <t>1-6/2019,  MEUR</t>
  </si>
  <si>
    <t>1-6/2018,  MEUR</t>
  </si>
  <si>
    <t>1-12/2018,  MEUR</t>
  </si>
  <si>
    <t>Oma pääoma 30.6.2018</t>
  </si>
  <si>
    <t>Oma pääoma 30.6.2019</t>
  </si>
  <si>
    <t xml:space="preserve">IFRS 16 standardin voimaantulon myötä käyttöleasing- ja muut vuokravastuut 
sisältyvät jatkossa taseen korollisiin nettovelkoihin kasvattaen niitä 53,8 miljoonaa euroa. Taseen ulkopuoliset käyttöleasing- ja muut vuokravastuut olivat vertailukautena yhteensä 36,8 miljoonaa euroa ja vuoden 2018 lopussa 39,0 miljoonaa euroa.  </t>
  </si>
  <si>
    <t xml:space="preserve">L&amp;T FM AB:n hankinta saatiin päätökseen 31.8.2017. </t>
  </si>
  <si>
    <t>Vuoden 2018 ensimmäisellä vuosineljänneksellä kauppahintaa palautettiin 2,2 miljoonaa euroa, josta investointien rahavirtaan vaikuttaa 1,6 miljoonaa euroa. Tämä on rivillä Hankitut tytäryritykset ja liiketoiminnat vähennettynä hankintahetken rahavaroilla netotettuna vuoden 2018 liiketoiminnon hankinnan kanssa. Lisäksi vuoden 2018 kolmannella vuosineljänneksellä hankittujen tase-erien arvoa oikaistiin 34,5 miljoonalla Ruotsin kruunulla. Muutokset on esitetty käyttöomaisuudessa lisäyksenä. Tilinpäätöksessä 31.12.2018 esitetty IFRS:n mukainen hankintamenolaskelma on lopullinen.</t>
  </si>
  <si>
    <t>Aineellisten käyttöomaisuushyödykkeiden kirjanpitoarvo sisältää IFRS 16 -eriä 74,6 miljoonaa euroa ja poistoa 8,1 miljoonaa euroa.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</si>
</sst>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0\ &quot;€&quot;;[Red]\-#,##0\ &quot;€&quot;"/>
    <numFmt numFmtId="43" formatCode="_-* #,##0.00\ _€_-;\-* #,##0.00\ _€_-;_-* &quot;-&quot;??\ _€_-;_-@_-"/>
    <numFmt numFmtId="164" formatCode="#,##0.0"/>
    <numFmt numFmtId="165" formatCode="#,##0.000"/>
    <numFmt numFmtId="166" formatCode="0.0"/>
    <numFmt numFmtId="167" formatCode="0.0\ %"/>
    <numFmt numFmtId="168" formatCode="0.000"/>
    <numFmt numFmtId="169" formatCode="0.0000"/>
    <numFmt numFmtId="170" formatCode="#,##0.00000000"/>
    <numFmt numFmtId="171" formatCode="0.00000"/>
    <numFmt numFmtId="172" formatCode="#,##0.00000"/>
    <numFmt numFmtId="173" formatCode="0.000000"/>
    <numFmt numFmtId="174" formatCode="#,##0.0000"/>
    <numFmt numFmtId="175" formatCode="0.0000000"/>
  </numFmts>
  <fonts count="8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2"/>
      <name val="Arial"/>
      <family val="2"/>
    </font>
    <font>
      <sz val="8"/>
      <name val="MS Sans Serif"/>
      <family val="2"/>
    </font>
    <font>
      <b/>
      <sz val="12"/>
      <name val="Arial"/>
      <family val="2"/>
    </font>
    <font>
      <sz val="10"/>
      <name val="Arial"/>
      <family val="2"/>
    </font>
    <font>
      <sz val="8"/>
      <name val="Arial"/>
      <family val="2"/>
    </font>
    <font>
      <b/>
      <sz val="10"/>
      <name val="Arial"/>
      <family val="2"/>
    </font>
    <font>
      <sz val="10"/>
      <name val="Arial"/>
      <family val="2"/>
    </font>
    <font>
      <sz val="8"/>
      <name val="Arial"/>
      <family val="2"/>
    </font>
    <font>
      <sz val="12"/>
      <name val="Arial"/>
      <family val="2"/>
    </font>
    <font>
      <b/>
      <sz val="10"/>
      <color indexed="10"/>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MS Sans Serif"/>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MS Sans Serif"/>
      <family val="2"/>
    </font>
    <font>
      <sz val="12"/>
      <color indexed="10"/>
      <name val="Arial"/>
      <family val="2"/>
    </font>
    <font>
      <sz val="10"/>
      <name val="MS Sans Serif"/>
      <family val="2"/>
    </font>
    <font>
      <sz val="10"/>
      <color rgb="FFFF0000"/>
      <name val="Arial"/>
      <family val="2"/>
    </font>
    <font>
      <sz val="8"/>
      <color rgb="FFFF0000"/>
      <name val="Arial"/>
      <family val="2"/>
    </font>
    <font>
      <b/>
      <sz val="10"/>
      <color rgb="FFFF0000"/>
      <name val="Arial"/>
      <family val="2"/>
    </font>
    <font>
      <sz val="12"/>
      <color rgb="FFFF0000"/>
      <name val="Arial"/>
      <family val="2"/>
    </font>
    <font>
      <sz val="10"/>
      <name val="MS Sans Serif"/>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name val="Arial"/>
      <family val="2"/>
    </font>
    <font>
      <sz val="8"/>
      <color indexed="8"/>
      <name val="Arial"/>
      <family val="2"/>
    </font>
    <font>
      <i/>
      <sz val="8"/>
      <name val="Arial"/>
      <family val="2"/>
    </font>
    <font>
      <u/>
      <sz val="8"/>
      <color indexed="12"/>
      <name val="Arial"/>
      <family val="2"/>
    </font>
    <font>
      <i/>
      <sz val="9"/>
      <name val="Arial"/>
      <family val="2"/>
    </font>
    <font>
      <b/>
      <sz val="8"/>
      <color indexed="8"/>
      <name val="Arial"/>
      <family val="2"/>
    </font>
    <font>
      <b/>
      <sz val="12"/>
      <color rgb="FFFF0000"/>
      <name val="Arial"/>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10"/>
      <name val="Calibri"/>
      <family val="2"/>
    </font>
    <font>
      <sz val="11"/>
      <color indexed="53"/>
      <name val="Calibri"/>
      <family val="2"/>
    </font>
    <font>
      <sz val="10"/>
      <name val="Calibri"/>
      <family val="2"/>
    </font>
    <font>
      <sz val="10"/>
      <name val="Arial"/>
      <family val="2"/>
    </font>
    <font>
      <sz val="9"/>
      <color indexed="81"/>
      <name val="Tahoma"/>
      <family val="2"/>
    </font>
    <font>
      <b/>
      <sz val="9"/>
      <color indexed="81"/>
      <name val="Tahoma"/>
      <family val="2"/>
    </font>
    <font>
      <sz val="10"/>
      <name val="MS Sans Serif"/>
      <family val="2"/>
    </font>
    <font>
      <sz val="10"/>
      <name val="MS Sans Serif"/>
    </font>
    <font>
      <i/>
      <sz val="9"/>
      <color rgb="FFFF0000"/>
      <name val="Arial"/>
      <family val="2"/>
    </font>
    <font>
      <i/>
      <sz val="10"/>
      <name val="Arial"/>
      <family val="2"/>
    </font>
    <font>
      <sz val="10"/>
      <color rgb="FFFF0000"/>
      <name val="MS Sans Serif"/>
    </font>
    <font>
      <b/>
      <sz val="10"/>
      <name val="MS Sans Serif"/>
    </font>
    <font>
      <b/>
      <sz val="14"/>
      <name val="Arial"/>
      <family val="2"/>
    </font>
    <font>
      <b/>
      <i/>
      <sz val="9"/>
      <name val="Arial"/>
      <family val="2"/>
    </font>
    <font>
      <b/>
      <sz val="8"/>
      <color rgb="FFFF0000"/>
      <name val="Arial"/>
      <family val="2"/>
    </font>
    <font>
      <sz val="10"/>
      <color theme="1"/>
      <name val="Arial"/>
      <family val="2"/>
    </font>
    <font>
      <sz val="10"/>
      <color rgb="FF000000"/>
      <name val="Segoe UI"/>
      <family val="2"/>
    </font>
    <font>
      <sz val="11"/>
      <color rgb="FF000000"/>
      <name val="Calibri"/>
      <family val="2"/>
      <scheme val="minor"/>
    </font>
    <font>
      <b/>
      <i/>
      <sz val="10"/>
      <name val="Arial"/>
      <family val="2"/>
    </font>
    <font>
      <b/>
      <sz val="10"/>
      <color theme="1"/>
      <name val="Arial"/>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43"/>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
      <patternFill patternType="solid">
        <fgColor indexed="8"/>
      </patternFill>
    </fill>
    <fill>
      <patternFill patternType="solid">
        <fgColor indexed="9"/>
      </patternFill>
    </fill>
    <fill>
      <patternFill patternType="solid">
        <fgColor indexed="54"/>
      </patternFill>
    </fill>
    <fill>
      <patternFill patternType="solid">
        <fgColor theme="0"/>
        <bgColor indexed="64"/>
      </patternFill>
    </fill>
    <fill>
      <patternFill patternType="solid">
        <fgColor rgb="FF78BE20"/>
        <bgColor indexed="64"/>
      </patternFill>
    </fill>
    <fill>
      <patternFill patternType="solid">
        <fgColor theme="0"/>
        <bgColor rgb="FF000000"/>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right/>
      <top/>
      <bottom style="thick">
        <color indexed="49"/>
      </bottom>
      <diagonal/>
    </border>
    <border>
      <left/>
      <right/>
      <top/>
      <bottom style="thick">
        <color indexed="9"/>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8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26" fillId="20" borderId="0" applyNumberFormat="0" applyBorder="0" applyAlignment="0" applyProtection="0"/>
    <xf numFmtId="0" fontId="21" fillId="0" borderId="0"/>
    <xf numFmtId="0" fontId="5" fillId="0" borderId="0"/>
    <xf numFmtId="0" fontId="33" fillId="0" borderId="0"/>
    <xf numFmtId="0" fontId="5" fillId="0" borderId="0"/>
    <xf numFmtId="0" fontId="21" fillId="0" borderId="0"/>
    <xf numFmtId="0" fontId="5" fillId="0" borderId="0"/>
    <xf numFmtId="0" fontId="5" fillId="0" borderId="0"/>
    <xf numFmtId="0" fontId="21" fillId="0" borderId="0"/>
    <xf numFmtId="0" fontId="14" fillId="0" borderId="0"/>
    <xf numFmtId="0" fontId="14" fillId="0" borderId="0"/>
    <xf numFmtId="0" fontId="5" fillId="0" borderId="0"/>
    <xf numFmtId="0" fontId="5" fillId="0" borderId="0"/>
    <xf numFmtId="0" fontId="5" fillId="0" borderId="0"/>
    <xf numFmtId="0" fontId="6" fillId="0" borderId="0"/>
    <xf numFmtId="0" fontId="5" fillId="0" borderId="0"/>
    <xf numFmtId="0" fontId="21" fillId="0" borderId="0"/>
    <xf numFmtId="0" fontId="21" fillId="19" borderId="3" applyNumberFormat="0" applyFont="0" applyAlignment="0" applyProtection="0"/>
    <xf numFmtId="0" fontId="5" fillId="19" borderId="3" applyNumberFormat="0" applyFont="0" applyAlignment="0" applyProtection="0"/>
    <xf numFmtId="0" fontId="28" fillId="0" borderId="0" applyNumberFormat="0" applyFill="0" applyBorder="0" applyAlignment="0" applyProtection="0"/>
    <xf numFmtId="0" fontId="29" fillId="0" borderId="6" applyNumberFormat="0" applyFill="0" applyAlignment="0" applyProtection="0"/>
    <xf numFmtId="0" fontId="9" fillId="0" borderId="0"/>
    <xf numFmtId="0" fontId="9" fillId="0" borderId="0"/>
    <xf numFmtId="0" fontId="5" fillId="0" borderId="0"/>
    <xf numFmtId="0" fontId="5" fillId="0" borderId="0"/>
    <xf numFmtId="9" fontId="5" fillId="0" borderId="0" applyFont="0" applyFill="0" applyBorder="0" applyAlignment="0" applyProtection="0"/>
    <xf numFmtId="0" fontId="39" fillId="0" borderId="0"/>
    <xf numFmtId="0" fontId="38" fillId="0" borderId="0"/>
    <xf numFmtId="0" fontId="40" fillId="0" borderId="15" applyNumberFormat="0" applyFill="0" applyAlignment="0" applyProtection="0"/>
    <xf numFmtId="0" fontId="41" fillId="0" borderId="16" applyNumberFormat="0" applyFill="0" applyAlignment="0" applyProtection="0"/>
    <xf numFmtId="0" fontId="42" fillId="0" borderId="17" applyNumberFormat="0" applyFill="0" applyAlignment="0" applyProtection="0"/>
    <xf numFmtId="0" fontId="42" fillId="0" borderId="0" applyNumberFormat="0" applyFill="0" applyBorder="0" applyAlignment="0" applyProtection="0"/>
    <xf numFmtId="0" fontId="43" fillId="21" borderId="0" applyNumberFormat="0" applyBorder="0" applyAlignment="0" applyProtection="0"/>
    <xf numFmtId="0" fontId="44" fillId="22" borderId="0" applyNumberFormat="0" applyBorder="0" applyAlignment="0" applyProtection="0"/>
    <xf numFmtId="0" fontId="45" fillId="23" borderId="18" applyNumberFormat="0" applyAlignment="0" applyProtection="0"/>
    <xf numFmtId="0" fontId="46" fillId="24" borderId="19" applyNumberFormat="0" applyAlignment="0" applyProtection="0"/>
    <xf numFmtId="0" fontId="47" fillId="24" borderId="18" applyNumberFormat="0" applyAlignment="0" applyProtection="0"/>
    <xf numFmtId="0" fontId="48" fillId="0" borderId="20" applyNumberFormat="0" applyFill="0" applyAlignment="0" applyProtection="0"/>
    <xf numFmtId="0" fontId="49" fillId="25" borderId="21"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27" borderId="0" applyNumberFormat="0" applyBorder="0" applyAlignment="0" applyProtection="0"/>
    <xf numFmtId="0" fontId="52" fillId="30" borderId="0" applyNumberFormat="0" applyBorder="0" applyAlignment="0" applyProtection="0"/>
    <xf numFmtId="0" fontId="52" fillId="33" borderId="0" applyNumberFormat="0" applyBorder="0" applyAlignment="0" applyProtection="0"/>
    <xf numFmtId="0" fontId="52" fillId="36" borderId="0" applyNumberFormat="0" applyBorder="0" applyAlignment="0" applyProtection="0"/>
    <xf numFmtId="0" fontId="52" fillId="39" borderId="0" applyNumberFormat="0" applyBorder="0" applyAlignment="0" applyProtection="0"/>
    <xf numFmtId="0" fontId="52" fillId="42" borderId="0" applyNumberFormat="0" applyBorder="0" applyAlignment="0" applyProtection="0"/>
    <xf numFmtId="0" fontId="4" fillId="26" borderId="22" applyNumberFormat="0" applyFont="0" applyAlignment="0" applyProtection="0"/>
    <xf numFmtId="164" fontId="56" fillId="0" borderId="0" applyNumberFormat="0" applyFill="0" applyBorder="0" applyAlignment="0" applyProtection="0"/>
    <xf numFmtId="0" fontId="17" fillId="0" borderId="0"/>
    <xf numFmtId="164" fontId="10" fillId="0" borderId="0"/>
    <xf numFmtId="0" fontId="4" fillId="0" borderId="0"/>
    <xf numFmtId="0" fontId="9" fillId="19" borderId="3" applyNumberFormat="0" applyFont="0" applyAlignment="0" applyProtection="0"/>
    <xf numFmtId="9" fontId="10" fillId="0" borderId="0" applyFont="0" applyFill="0" applyBorder="0" applyAlignment="0" applyProtection="0"/>
    <xf numFmtId="164" fontId="54" fillId="0" borderId="0" applyBorder="0">
      <alignment horizontal="right"/>
    </xf>
    <xf numFmtId="164" fontId="53" fillId="0" borderId="0" applyBorder="0"/>
    <xf numFmtId="164" fontId="53" fillId="0" borderId="0" applyBorder="0">
      <alignment horizontal="right"/>
    </xf>
    <xf numFmtId="164" fontId="10" fillId="0" borderId="8">
      <alignment horizontal="center"/>
    </xf>
    <xf numFmtId="49" fontId="57" fillId="0" borderId="0">
      <alignment horizontal="left"/>
    </xf>
    <xf numFmtId="49" fontId="10" fillId="0" borderId="0" applyFont="0" applyAlignment="0"/>
    <xf numFmtId="164" fontId="11" fillId="0" borderId="0" applyNumberFormat="0" applyFill="0" applyBorder="0" applyAlignment="0"/>
    <xf numFmtId="49" fontId="55" fillId="0" borderId="0">
      <alignment wrapText="1"/>
    </xf>
    <xf numFmtId="0" fontId="58" fillId="0" borderId="8" applyAlignment="0"/>
    <xf numFmtId="49" fontId="10" fillId="0" borderId="8">
      <alignment horizontal="right"/>
    </xf>
    <xf numFmtId="49" fontId="10" fillId="0" borderId="0">
      <alignment horizontal="left"/>
    </xf>
    <xf numFmtId="0" fontId="53" fillId="0" borderId="9"/>
    <xf numFmtId="164" fontId="10" fillId="0" borderId="9">
      <alignment horizontal="right"/>
    </xf>
    <xf numFmtId="164" fontId="53" fillId="0" borderId="9">
      <alignment horizontal="right"/>
    </xf>
    <xf numFmtId="0" fontId="60" fillId="0" borderId="0"/>
    <xf numFmtId="0" fontId="30" fillId="46" borderId="0" applyNumberFormat="0" applyBorder="0" applyAlignment="0" applyProtection="0"/>
    <xf numFmtId="0" fontId="30" fillId="7" borderId="0" applyNumberFormat="0" applyBorder="0" applyAlignment="0" applyProtection="0"/>
    <xf numFmtId="0" fontId="30" fillId="19" borderId="0" applyNumberFormat="0" applyBorder="0" applyAlignment="0" applyProtection="0"/>
    <xf numFmtId="0" fontId="30" fillId="4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47" borderId="0" applyNumberFormat="0" applyBorder="0" applyAlignment="0" applyProtection="0"/>
    <xf numFmtId="0" fontId="30" fillId="9" borderId="0" applyNumberFormat="0" applyBorder="0" applyAlignment="0" applyProtection="0"/>
    <xf numFmtId="0" fontId="30" fillId="20" borderId="0" applyNumberFormat="0" applyBorder="0" applyAlignment="0" applyProtection="0"/>
    <xf numFmtId="0" fontId="30" fillId="47" borderId="0" applyNumberFormat="0" applyBorder="0" applyAlignment="0" applyProtection="0"/>
    <xf numFmtId="0" fontId="30" fillId="8" borderId="0" applyNumberFormat="0" applyBorder="0" applyAlignment="0" applyProtection="0"/>
    <xf numFmtId="0" fontId="30" fillId="7"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20" borderId="0" applyNumberFormat="0" applyBorder="0" applyAlignment="0" applyProtection="0"/>
    <xf numFmtId="0" fontId="17" fillId="47" borderId="0" applyNumberFormat="0" applyBorder="0" applyAlignment="0" applyProtection="0"/>
    <xf numFmtId="0" fontId="17" fillId="14" borderId="0" applyNumberFormat="0" applyBorder="0" applyAlignment="0" applyProtection="0"/>
    <xf numFmtId="0" fontId="17" fillId="7"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48"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5" fillId="19" borderId="23" applyNumberFormat="0" applyFont="0" applyAlignment="0" applyProtection="0"/>
    <xf numFmtId="0" fontId="19" fillId="3" borderId="0" applyNumberFormat="0" applyBorder="0" applyAlignment="0" applyProtection="0"/>
    <xf numFmtId="0" fontId="23" fillId="4" borderId="0" applyNumberFormat="0" applyBorder="0" applyAlignment="0" applyProtection="0"/>
    <xf numFmtId="0" fontId="20" fillId="46" borderId="1" applyNumberFormat="0" applyAlignment="0" applyProtection="0"/>
    <xf numFmtId="0" fontId="25" fillId="0" borderId="4" applyNumberFormat="0" applyFill="0" applyAlignment="0" applyProtection="0"/>
    <xf numFmtId="0" fontId="26" fillId="20" borderId="0" applyNumberFormat="0" applyBorder="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0" borderId="25" applyNumberFormat="0" applyFill="0" applyAlignment="0" applyProtection="0"/>
    <xf numFmtId="0" fontId="64" fillId="0" borderId="26" applyNumberFormat="0" applyFill="0" applyAlignment="0" applyProtection="0"/>
    <xf numFmtId="0" fontId="64" fillId="0" borderId="0" applyNumberFormat="0" applyFill="0" applyBorder="0" applyAlignment="0" applyProtection="0"/>
    <xf numFmtId="9" fontId="9" fillId="0" borderId="0" applyFont="0" applyFill="0" applyBorder="0" applyAlignment="0" applyProtection="0"/>
    <xf numFmtId="0" fontId="22" fillId="0" borderId="0" applyNumberFormat="0" applyFill="0" applyBorder="0" applyAlignment="0" applyProtection="0"/>
    <xf numFmtId="0" fontId="65" fillId="0" borderId="27" applyNumberFormat="0" applyFill="0" applyAlignment="0" applyProtection="0"/>
    <xf numFmtId="0" fontId="24" fillId="7" borderId="1" applyNumberFormat="0" applyAlignment="0" applyProtection="0"/>
    <xf numFmtId="0" fontId="29" fillId="18" borderId="2" applyNumberFormat="0" applyAlignment="0" applyProtection="0"/>
    <xf numFmtId="0" fontId="27" fillId="46" borderId="5" applyNumberFormat="0" applyAlignment="0" applyProtection="0"/>
    <xf numFmtId="0" fontId="66" fillId="0" borderId="0" applyNumberFormat="0" applyFill="0" applyBorder="0" applyAlignment="0" applyProtection="0"/>
    <xf numFmtId="3" fontId="67" fillId="0" borderId="0" applyProtection="0">
      <alignment horizontal="center"/>
    </xf>
    <xf numFmtId="0" fontId="68" fillId="0" borderId="0"/>
    <xf numFmtId="43" fontId="9" fillId="0" borderId="0" applyFont="0" applyFill="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5" fillId="0" borderId="0"/>
    <xf numFmtId="9" fontId="5" fillId="0" borderId="0" applyFont="0" applyFill="0" applyBorder="0" applyAlignment="0" applyProtection="0"/>
    <xf numFmtId="0" fontId="9" fillId="0" borderId="0"/>
    <xf numFmtId="0" fontId="5" fillId="0" borderId="0"/>
    <xf numFmtId="0" fontId="3" fillId="26" borderId="22" applyNumberFormat="0" applyFont="0" applyAlignment="0" applyProtection="0"/>
    <xf numFmtId="0" fontId="3" fillId="0" borderId="0"/>
    <xf numFmtId="0" fontId="9" fillId="0" borderId="0"/>
    <xf numFmtId="9" fontId="71" fillId="0" borderId="0" applyFont="0" applyFill="0" applyBorder="0" applyAlignment="0" applyProtection="0"/>
    <xf numFmtId="9" fontId="72" fillId="0" borderId="0" applyFont="0" applyFill="0" applyBorder="0" applyAlignment="0" applyProtection="0"/>
    <xf numFmtId="0" fontId="5" fillId="0" borderId="0"/>
    <xf numFmtId="0" fontId="5" fillId="0" borderId="0"/>
    <xf numFmtId="0" fontId="6" fillId="0" borderId="0"/>
    <xf numFmtId="0" fontId="6" fillId="0" borderId="0"/>
    <xf numFmtId="0" fontId="2" fillId="26" borderId="22" applyNumberFormat="0" applyFont="0" applyAlignment="0" applyProtection="0"/>
    <xf numFmtId="0" fontId="2" fillId="0" borderId="0"/>
    <xf numFmtId="0" fontId="9" fillId="0" borderId="0"/>
    <xf numFmtId="43" fontId="9" fillId="0" borderId="0" applyFont="0" applyFill="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26" borderId="22" applyNumberFormat="0" applyFont="0" applyAlignment="0" applyProtection="0"/>
    <xf numFmtId="0" fontId="2" fillId="0" borderId="0"/>
    <xf numFmtId="9" fontId="5" fillId="0" borderId="0" applyFont="0" applyFill="0" applyBorder="0" applyAlignment="0" applyProtection="0"/>
    <xf numFmtId="43" fontId="72" fillId="0" borderId="0" applyFont="0" applyFill="0" applyBorder="0" applyAlignment="0" applyProtection="0"/>
    <xf numFmtId="0" fontId="9" fillId="0" borderId="0"/>
    <xf numFmtId="0" fontId="82" fillId="0" borderId="0"/>
    <xf numFmtId="9" fontId="8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886">
    <xf numFmtId="0" fontId="0" fillId="0" borderId="0" xfId="0"/>
    <xf numFmtId="0" fontId="10" fillId="0" borderId="0" xfId="23" applyFont="1"/>
    <xf numFmtId="0" fontId="9" fillId="0" borderId="7" xfId="23" applyFont="1" applyBorder="1" applyAlignment="1">
      <alignment horizontal="left"/>
    </xf>
    <xf numFmtId="0" fontId="9" fillId="0" borderId="0" xfId="23" applyFont="1" applyAlignment="1">
      <alignment horizontal="left"/>
    </xf>
    <xf numFmtId="0" fontId="9" fillId="0" borderId="0" xfId="23" applyFont="1" applyBorder="1" applyAlignment="1">
      <alignment horizontal="left"/>
    </xf>
    <xf numFmtId="0" fontId="11" fillId="0" borderId="0" xfId="23" quotePrefix="1" applyFont="1" applyAlignment="1">
      <alignment horizontal="left"/>
    </xf>
    <xf numFmtId="0" fontId="9" fillId="0" borderId="0" xfId="23" quotePrefix="1" applyFont="1" applyAlignment="1">
      <alignment horizontal="left"/>
    </xf>
    <xf numFmtId="0" fontId="11" fillId="0" borderId="0" xfId="23" applyFont="1" applyBorder="1"/>
    <xf numFmtId="0" fontId="9" fillId="0" borderId="0" xfId="23" quotePrefix="1" applyFont="1" applyBorder="1" applyAlignment="1">
      <alignment horizontal="left"/>
    </xf>
    <xf numFmtId="0" fontId="9" fillId="0" borderId="0" xfId="23" quotePrefix="1" applyFont="1" applyAlignment="1">
      <alignment horizontal="left" indent="1"/>
    </xf>
    <xf numFmtId="0" fontId="9" fillId="0" borderId="7" xfId="23" quotePrefix="1" applyFont="1" applyBorder="1" applyAlignment="1">
      <alignment horizontal="left" indent="1"/>
    </xf>
    <xf numFmtId="0" fontId="9" fillId="0" borderId="0" xfId="23" applyFont="1" applyAlignment="1">
      <alignment horizontal="left" indent="1"/>
    </xf>
    <xf numFmtId="0" fontId="9" fillId="0" borderId="0" xfId="23" applyFont="1" applyBorder="1" applyAlignment="1">
      <alignment horizontal="left" indent="1"/>
    </xf>
    <xf numFmtId="0" fontId="9" fillId="0" borderId="7" xfId="23" applyFont="1" applyBorder="1" applyAlignment="1">
      <alignment horizontal="left" wrapText="1" indent="1"/>
    </xf>
    <xf numFmtId="0" fontId="11" fillId="0" borderId="8" xfId="23" applyFont="1" applyBorder="1" applyAlignment="1">
      <alignment horizontal="left"/>
    </xf>
    <xf numFmtId="0" fontId="9" fillId="0" borderId="7" xfId="23" applyFont="1" applyBorder="1" applyAlignment="1">
      <alignment horizontal="left" indent="1"/>
    </xf>
    <xf numFmtId="0" fontId="11" fillId="0" borderId="0" xfId="23" applyFont="1" applyAlignment="1">
      <alignment horizontal="left" indent="1"/>
    </xf>
    <xf numFmtId="0" fontId="9" fillId="0" borderId="0" xfId="34" applyFont="1" applyAlignment="1">
      <alignment horizontal="left"/>
    </xf>
    <xf numFmtId="0" fontId="9" fillId="0" borderId="0" xfId="34" applyFont="1"/>
    <xf numFmtId="0" fontId="11" fillId="0" borderId="0" xfId="34" applyFont="1" applyBorder="1"/>
    <xf numFmtId="0" fontId="9" fillId="0" borderId="0" xfId="34" applyFont="1" applyBorder="1"/>
    <xf numFmtId="0" fontId="9" fillId="0" borderId="0" xfId="30" applyFont="1" applyAlignment="1">
      <alignment horizontal="left"/>
    </xf>
    <xf numFmtId="0" fontId="11" fillId="0" borderId="0" xfId="30" applyFont="1"/>
    <xf numFmtId="0" fontId="9" fillId="0" borderId="0" xfId="30" applyFont="1"/>
    <xf numFmtId="0" fontId="9" fillId="0" borderId="0" xfId="32" applyFont="1"/>
    <xf numFmtId="0" fontId="9" fillId="0" borderId="7" xfId="26" quotePrefix="1" applyFont="1" applyBorder="1" applyAlignment="1" applyProtection="1">
      <alignment horizontal="left"/>
    </xf>
    <xf numFmtId="6" fontId="9" fillId="0" borderId="7" xfId="25" quotePrefix="1" applyNumberFormat="1" applyFont="1" applyBorder="1"/>
    <xf numFmtId="0" fontId="8" fillId="0" borderId="0" xfId="34" applyFont="1" applyBorder="1"/>
    <xf numFmtId="0" fontId="11" fillId="0" borderId="0" xfId="23" applyFont="1" applyFill="1"/>
    <xf numFmtId="0" fontId="9" fillId="0" borderId="0" xfId="23" applyFont="1" applyFill="1" applyAlignment="1">
      <alignment horizontal="left"/>
    </xf>
    <xf numFmtId="0" fontId="9" fillId="0" borderId="0" xfId="23" applyFont="1" applyFill="1" applyBorder="1" applyAlignment="1">
      <alignment horizontal="left"/>
    </xf>
    <xf numFmtId="0" fontId="11" fillId="0" borderId="0" xfId="23" applyFont="1" applyFill="1" applyBorder="1" applyAlignment="1">
      <alignment horizontal="left"/>
    </xf>
    <xf numFmtId="0" fontId="11" fillId="0" borderId="0" xfId="0" applyFont="1"/>
    <xf numFmtId="0" fontId="9" fillId="0" borderId="7" xfId="0" applyFont="1" applyBorder="1"/>
    <xf numFmtId="2" fontId="9" fillId="0" borderId="0" xfId="34" applyNumberFormat="1" applyFont="1" applyFill="1" applyAlignment="1">
      <alignment horizontal="right"/>
    </xf>
    <xf numFmtId="0" fontId="11" fillId="0" borderId="7" xfId="26" quotePrefix="1" applyFont="1" applyFill="1" applyBorder="1" applyAlignment="1" applyProtection="1">
      <alignment horizontal="right"/>
    </xf>
    <xf numFmtId="0" fontId="11" fillId="0" borderId="0" xfId="29" applyFont="1" applyFill="1"/>
    <xf numFmtId="0" fontId="9" fillId="0" borderId="0" xfId="29" applyFont="1" applyFill="1"/>
    <xf numFmtId="17" fontId="9" fillId="0" borderId="0" xfId="29" applyNumberFormat="1" applyFont="1" applyFill="1" applyBorder="1" applyAlignment="1">
      <alignment horizontal="right" wrapText="1"/>
    </xf>
    <xf numFmtId="0" fontId="8" fillId="0" borderId="0" xfId="24" applyFont="1" applyFill="1"/>
    <xf numFmtId="0" fontId="9" fillId="0" borderId="7" xfId="29" quotePrefix="1" applyFont="1" applyFill="1" applyBorder="1"/>
    <xf numFmtId="3" fontId="9" fillId="0" borderId="0" xfId="29" applyNumberFormat="1" applyFont="1" applyFill="1"/>
    <xf numFmtId="0" fontId="9" fillId="0" borderId="7" xfId="29" applyFont="1" applyFill="1" applyBorder="1"/>
    <xf numFmtId="0" fontId="8" fillId="0" borderId="0" xfId="23" applyFont="1" applyFill="1"/>
    <xf numFmtId="0" fontId="9" fillId="0" borderId="0" xfId="34" applyFont="1" applyFill="1" applyBorder="1"/>
    <xf numFmtId="0" fontId="9" fillId="0" borderId="0" xfId="34" applyFont="1" applyFill="1" applyAlignment="1">
      <alignment horizontal="right"/>
    </xf>
    <xf numFmtId="0" fontId="32" fillId="0" borderId="0" xfId="29" applyFont="1" applyFill="1"/>
    <xf numFmtId="0" fontId="16" fillId="0" borderId="0" xfId="29" applyFont="1" applyFill="1"/>
    <xf numFmtId="0" fontId="9" fillId="0" borderId="7" xfId="0" applyFont="1" applyFill="1" applyBorder="1"/>
    <xf numFmtId="0" fontId="9" fillId="0" borderId="0" xfId="34" quotePrefix="1" applyFont="1" applyAlignment="1">
      <alignment horizontal="left"/>
    </xf>
    <xf numFmtId="0" fontId="6" fillId="0" borderId="0" xfId="29" applyFont="1" applyFill="1"/>
    <xf numFmtId="0" fontId="9" fillId="0" borderId="0" xfId="0" applyFont="1" applyFill="1" applyBorder="1"/>
    <xf numFmtId="3" fontId="9" fillId="0" borderId="0" xfId="34" quotePrefix="1" applyNumberFormat="1" applyFont="1" applyFill="1" applyAlignment="1">
      <alignment horizontal="right"/>
    </xf>
    <xf numFmtId="0" fontId="34" fillId="0" borderId="0" xfId="0" applyFont="1"/>
    <xf numFmtId="0" fontId="9" fillId="0" borderId="7" xfId="23" applyFont="1" applyBorder="1"/>
    <xf numFmtId="0" fontId="34" fillId="0" borderId="0" xfId="23" applyFont="1"/>
    <xf numFmtId="0" fontId="34" fillId="0" borderId="0" xfId="35" applyFont="1" applyAlignment="1">
      <alignment horizontal="left"/>
    </xf>
    <xf numFmtId="3" fontId="9" fillId="0" borderId="0" xfId="29" applyNumberFormat="1" applyFont="1" applyFill="1" applyAlignment="1">
      <alignment horizontal="left" indent="1"/>
    </xf>
    <xf numFmtId="3" fontId="9" fillId="0" borderId="0" xfId="29" applyNumberFormat="1" applyFont="1" applyFill="1" applyBorder="1" applyAlignment="1">
      <alignment horizontal="left" wrapText="1" indent="1"/>
    </xf>
    <xf numFmtId="3" fontId="9" fillId="0" borderId="0" xfId="29" applyNumberFormat="1" applyFont="1" applyFill="1" applyAlignment="1">
      <alignment horizontal="left" wrapText="1" indent="1"/>
    </xf>
    <xf numFmtId="0" fontId="37" fillId="0" borderId="0" xfId="29" applyFont="1" applyFill="1"/>
    <xf numFmtId="4" fontId="9" fillId="0" borderId="7" xfId="29" applyNumberFormat="1" applyFont="1" applyFill="1" applyBorder="1" applyAlignment="1">
      <alignment horizontal="left"/>
    </xf>
    <xf numFmtId="0" fontId="11" fillId="0" borderId="7" xfId="30" quotePrefix="1" applyFont="1" applyFill="1" applyBorder="1" applyAlignment="1">
      <alignment horizontal="right"/>
    </xf>
    <xf numFmtId="164" fontId="11" fillId="0" borderId="0" xfId="23" applyNumberFormat="1" applyFont="1" applyFill="1" applyAlignment="1">
      <alignment horizontal="right"/>
    </xf>
    <xf numFmtId="164" fontId="11" fillId="0" borderId="0" xfId="23" applyNumberFormat="1" applyFont="1" applyFill="1" applyBorder="1" applyAlignment="1">
      <alignment horizontal="right"/>
    </xf>
    <xf numFmtId="166" fontId="9" fillId="0" borderId="0" xfId="23" applyNumberFormat="1" applyFont="1"/>
    <xf numFmtId="166" fontId="9" fillId="0" borderId="0" xfId="23" applyNumberFormat="1" applyFont="1" applyFill="1" applyBorder="1"/>
    <xf numFmtId="166" fontId="9" fillId="0" borderId="7" xfId="23" applyNumberFormat="1" applyFont="1" applyBorder="1"/>
    <xf numFmtId="166" fontId="9" fillId="0" borderId="8" xfId="23" applyNumberFormat="1" applyFont="1" applyBorder="1"/>
    <xf numFmtId="164" fontId="9" fillId="0" borderId="0" xfId="29" applyNumberFormat="1" applyFont="1" applyFill="1"/>
    <xf numFmtId="164" fontId="9" fillId="0" borderId="0" xfId="34" quotePrefix="1" applyNumberFormat="1" applyFont="1" applyFill="1" applyAlignment="1">
      <alignment horizontal="right"/>
    </xf>
    <xf numFmtId="164" fontId="9" fillId="0" borderId="0" xfId="29" applyNumberFormat="1" applyFont="1" applyFill="1" applyBorder="1"/>
    <xf numFmtId="164" fontId="9" fillId="0" borderId="7" xfId="29" applyNumberFormat="1" applyFont="1" applyFill="1" applyBorder="1"/>
    <xf numFmtId="164" fontId="11" fillId="0" borderId="0" xfId="23" applyNumberFormat="1" applyFont="1" applyFill="1"/>
    <xf numFmtId="164" fontId="11" fillId="0" borderId="0" xfId="23" applyNumberFormat="1" applyFont="1"/>
    <xf numFmtId="164" fontId="11" fillId="0" borderId="0" xfId="23" applyNumberFormat="1" applyFont="1" applyFill="1" applyBorder="1" applyAlignment="1">
      <alignment horizontal="left"/>
    </xf>
    <xf numFmtId="166" fontId="11" fillId="0" borderId="0" xfId="23" applyNumberFormat="1" applyFont="1"/>
    <xf numFmtId="0" fontId="8" fillId="0" borderId="0" xfId="33" applyFont="1" applyFill="1" applyBorder="1"/>
    <xf numFmtId="164" fontId="9" fillId="0" borderId="0" xfId="0" applyNumberFormat="1" applyFont="1" applyFill="1" applyBorder="1"/>
    <xf numFmtId="166" fontId="11" fillId="0" borderId="7" xfId="23" applyNumberFormat="1" applyFont="1" applyBorder="1"/>
    <xf numFmtId="166" fontId="11" fillId="0" borderId="0" xfId="23" applyNumberFormat="1" applyFont="1" applyFill="1" applyBorder="1"/>
    <xf numFmtId="166" fontId="9" fillId="0" borderId="8" xfId="23" applyNumberFormat="1" applyFont="1" applyBorder="1" applyAlignment="1">
      <alignment horizontal="right"/>
    </xf>
    <xf numFmtId="164" fontId="11" fillId="0" borderId="0" xfId="23" applyNumberFormat="1" applyFont="1" applyFill="1" applyBorder="1"/>
    <xf numFmtId="166" fontId="11" fillId="0" borderId="0" xfId="23" applyNumberFormat="1" applyFont="1" applyBorder="1"/>
    <xf numFmtId="166" fontId="9" fillId="0" borderId="0" xfId="23" applyNumberFormat="1" applyFont="1" applyBorder="1"/>
    <xf numFmtId="2" fontId="9" fillId="0" borderId="0" xfId="34" applyNumberFormat="1" applyFont="1" applyAlignment="1">
      <alignment horizontal="right"/>
    </xf>
    <xf numFmtId="164" fontId="34" fillId="0" borderId="0" xfId="29" applyNumberFormat="1" applyFont="1" applyFill="1"/>
    <xf numFmtId="0" fontId="11" fillId="0" borderId="0" xfId="0" applyFont="1" applyFill="1"/>
    <xf numFmtId="164" fontId="11" fillId="0" borderId="0" xfId="0" applyNumberFormat="1" applyFont="1" applyFill="1"/>
    <xf numFmtId="6" fontId="11" fillId="0" borderId="0" xfId="0" applyNumberFormat="1" applyFont="1" applyBorder="1" applyAlignment="1">
      <alignment horizontal="left"/>
    </xf>
    <xf numFmtId="0" fontId="9" fillId="0" borderId="0" xfId="0" applyFont="1" applyFill="1" applyAlignment="1">
      <alignment horizontal="center"/>
    </xf>
    <xf numFmtId="0" fontId="9" fillId="0" borderId="7" xfId="0" applyFont="1" applyBorder="1" applyAlignment="1">
      <alignment wrapText="1"/>
    </xf>
    <xf numFmtId="0" fontId="9" fillId="0" borderId="0" xfId="40" applyFont="1" applyFill="1"/>
    <xf numFmtId="0" fontId="9" fillId="0" borderId="0" xfId="40" applyFont="1"/>
    <xf numFmtId="0" fontId="11" fillId="0" borderId="0" xfId="40" applyFont="1"/>
    <xf numFmtId="6" fontId="9" fillId="0" borderId="7" xfId="40" applyNumberFormat="1" applyFont="1" applyBorder="1" applyAlignment="1">
      <alignment horizontal="left"/>
    </xf>
    <xf numFmtId="0" fontId="11" fillId="0" borderId="0" xfId="40" applyFont="1" applyAlignment="1">
      <alignment horizontal="left"/>
    </xf>
    <xf numFmtId="0" fontId="9" fillId="0" borderId="0" xfId="40" applyFont="1" applyFill="1" applyAlignment="1">
      <alignment horizontal="left"/>
    </xf>
    <xf numFmtId="0" fontId="9" fillId="0" borderId="0" xfId="40" applyFont="1" applyAlignment="1">
      <alignment horizontal="left"/>
    </xf>
    <xf numFmtId="0" fontId="9" fillId="0" borderId="0" xfId="40" applyFont="1" applyAlignment="1">
      <alignment horizontal="left" indent="1"/>
    </xf>
    <xf numFmtId="0" fontId="9" fillId="0" borderId="7" xfId="40" applyFont="1" applyBorder="1"/>
    <xf numFmtId="0" fontId="9" fillId="0" borderId="0" xfId="0" applyFont="1" applyAlignment="1">
      <alignment vertical="top" wrapText="1"/>
    </xf>
    <xf numFmtId="0" fontId="11" fillId="0" borderId="0" xfId="40" applyFont="1" applyFill="1"/>
    <xf numFmtId="6" fontId="9" fillId="0" borderId="0" xfId="40" applyNumberFormat="1" applyFont="1" applyFill="1" applyBorder="1" applyAlignment="1">
      <alignment horizontal="left"/>
    </xf>
    <xf numFmtId="0" fontId="9" fillId="0" borderId="7" xfId="0" applyFont="1" applyBorder="1" applyAlignment="1">
      <alignment vertical="top" wrapText="1"/>
    </xf>
    <xf numFmtId="0" fontId="9" fillId="0" borderId="0" xfId="31" applyFont="1"/>
    <xf numFmtId="0" fontId="9" fillId="0" borderId="0" xfId="31" applyFont="1" applyFill="1"/>
    <xf numFmtId="0" fontId="9" fillId="0" borderId="7" xfId="31" applyFont="1" applyBorder="1"/>
    <xf numFmtId="166" fontId="9" fillId="0" borderId="7" xfId="31" applyNumberFormat="1" applyFont="1" applyFill="1" applyBorder="1"/>
    <xf numFmtId="0" fontId="11" fillId="0" borderId="7" xfId="30" applyFont="1" applyFill="1" applyBorder="1" applyAlignment="1">
      <alignment horizontal="right" wrapText="1"/>
    </xf>
    <xf numFmtId="14" fontId="11" fillId="0" borderId="7" xfId="30" quotePrefix="1" applyNumberFormat="1" applyFont="1" applyFill="1" applyBorder="1" applyAlignment="1">
      <alignment horizontal="right"/>
    </xf>
    <xf numFmtId="164" fontId="9" fillId="0" borderId="0" xfId="34" applyNumberFormat="1" applyFont="1" applyFill="1" applyAlignment="1">
      <alignment horizontal="right"/>
    </xf>
    <xf numFmtId="0" fontId="11" fillId="0" borderId="0" xfId="31" applyFont="1" applyFill="1"/>
    <xf numFmtId="0" fontId="34" fillId="0" borderId="0" xfId="29" applyFont="1" applyFill="1"/>
    <xf numFmtId="0" fontId="34" fillId="0" borderId="0" xfId="0" applyFont="1" applyFill="1"/>
    <xf numFmtId="164" fontId="11" fillId="0" borderId="0" xfId="23" quotePrefix="1" applyNumberFormat="1" applyFont="1" applyFill="1" applyBorder="1" applyAlignment="1">
      <alignment horizontal="right"/>
    </xf>
    <xf numFmtId="0" fontId="9" fillId="0" borderId="7" xfId="31" applyFont="1" applyFill="1" applyBorder="1"/>
    <xf numFmtId="0" fontId="73" fillId="0" borderId="0" xfId="0" applyFont="1" applyFill="1" applyBorder="1"/>
    <xf numFmtId="14" fontId="11" fillId="0" borderId="0" xfId="0" applyNumberFormat="1" applyFont="1" applyAlignment="1">
      <alignment horizontal="left"/>
    </xf>
    <xf numFmtId="166" fontId="9" fillId="0" borderId="7" xfId="32" applyNumberFormat="1" applyFont="1" applyFill="1" applyBorder="1" applyAlignment="1">
      <alignment horizontal="right"/>
    </xf>
    <xf numFmtId="166" fontId="9" fillId="0" borderId="0" xfId="30" applyNumberFormat="1" applyFont="1" applyFill="1"/>
    <xf numFmtId="166" fontId="9" fillId="0" borderId="0" xfId="0" applyNumberFormat="1" applyFont="1" applyFill="1" applyBorder="1"/>
    <xf numFmtId="166" fontId="9" fillId="0" borderId="7" xfId="0" applyNumberFormat="1" applyFont="1" applyFill="1" applyBorder="1"/>
    <xf numFmtId="6" fontId="9" fillId="0" borderId="7" xfId="0" applyNumberFormat="1" applyFont="1" applyFill="1" applyBorder="1" applyAlignment="1">
      <alignment horizontal="left" wrapText="1"/>
    </xf>
    <xf numFmtId="0" fontId="11" fillId="0" borderId="0" xfId="0" applyFont="1" applyFill="1" applyBorder="1"/>
    <xf numFmtId="0" fontId="9" fillId="0" borderId="0" xfId="34" applyFont="1" applyFill="1" applyAlignment="1">
      <alignment horizontal="left"/>
    </xf>
    <xf numFmtId="0" fontId="11" fillId="0" borderId="0" xfId="34" applyFont="1"/>
    <xf numFmtId="17" fontId="11" fillId="0" borderId="7" xfId="29" applyNumberFormat="1" applyFont="1" applyFill="1" applyBorder="1" applyAlignment="1">
      <alignment horizontal="right" wrapText="1"/>
    </xf>
    <xf numFmtId="1" fontId="11" fillId="0" borderId="7" xfId="27" applyNumberFormat="1" applyFont="1" applyFill="1" applyBorder="1" applyAlignment="1" applyProtection="1">
      <alignment horizontal="right" wrapText="1"/>
    </xf>
    <xf numFmtId="164" fontId="11" fillId="0" borderId="0" xfId="29" applyNumberFormat="1" applyFont="1" applyFill="1"/>
    <xf numFmtId="0" fontId="11" fillId="0" borderId="7" xfId="0" applyFont="1" applyFill="1" applyBorder="1" applyAlignment="1">
      <alignment horizontal="right" wrapText="1"/>
    </xf>
    <xf numFmtId="0" fontId="8" fillId="0" borderId="0" xfId="30" applyFont="1" applyFill="1"/>
    <xf numFmtId="0" fontId="8" fillId="0" borderId="0" xfId="35" applyFont="1" applyFill="1" applyAlignment="1">
      <alignment horizontal="left"/>
    </xf>
    <xf numFmtId="166" fontId="9" fillId="0" borderId="7" xfId="0" applyNumberFormat="1" applyFont="1" applyFill="1" applyBorder="1" applyAlignment="1">
      <alignment horizontal="right"/>
    </xf>
    <xf numFmtId="0" fontId="8" fillId="0" borderId="0" xfId="30" applyFont="1" applyFill="1" applyAlignment="1">
      <alignment horizontal="left"/>
    </xf>
    <xf numFmtId="3" fontId="34" fillId="0" borderId="0" xfId="0" applyNumberFormat="1" applyFont="1" applyFill="1"/>
    <xf numFmtId="14" fontId="11" fillId="0" borderId="7" xfId="0" quotePrefix="1" applyNumberFormat="1" applyFont="1" applyFill="1" applyBorder="1" applyAlignment="1">
      <alignment horizontal="right"/>
    </xf>
    <xf numFmtId="3" fontId="6" fillId="0" borderId="0" xfId="29" applyNumberFormat="1" applyFont="1" applyFill="1"/>
    <xf numFmtId="0" fontId="34" fillId="0" borderId="0" xfId="31" applyFont="1" applyFill="1"/>
    <xf numFmtId="2" fontId="11" fillId="0" borderId="0" xfId="23" applyNumberFormat="1" applyFont="1"/>
    <xf numFmtId="0" fontId="9" fillId="0" borderId="0" xfId="0" applyFont="1" applyAlignment="1"/>
    <xf numFmtId="0" fontId="6" fillId="0" borderId="0" xfId="23" applyFont="1" applyFill="1"/>
    <xf numFmtId="0" fontId="9" fillId="0" borderId="0" xfId="23" applyFont="1" applyFill="1" applyBorder="1" applyAlignment="1">
      <alignment horizontal="left" wrapText="1"/>
    </xf>
    <xf numFmtId="165" fontId="9" fillId="0" borderId="0" xfId="23" applyNumberFormat="1" applyFont="1"/>
    <xf numFmtId="165" fontId="9" fillId="0" borderId="0" xfId="23" applyNumberFormat="1" applyFont="1" applyFill="1" applyBorder="1" applyAlignment="1">
      <alignment horizontal="left"/>
    </xf>
    <xf numFmtId="0" fontId="8" fillId="0" borderId="0" xfId="23" applyFont="1"/>
    <xf numFmtId="0" fontId="9" fillId="0" borderId="0" xfId="23" applyFont="1" applyFill="1"/>
    <xf numFmtId="0" fontId="9" fillId="0" borderId="0" xfId="30" applyFont="1" applyFill="1"/>
    <xf numFmtId="0" fontId="11" fillId="0" borderId="0" xfId="30" applyFont="1" applyFill="1"/>
    <xf numFmtId="0" fontId="9" fillId="0" borderId="0" xfId="154" applyFont="1" applyAlignment="1">
      <alignment horizontal="left"/>
    </xf>
    <xf numFmtId="0" fontId="16" fillId="0" borderId="0" xfId="23" applyFont="1" applyAlignment="1">
      <alignment horizontal="center"/>
    </xf>
    <xf numFmtId="164" fontId="9" fillId="0" borderId="0" xfId="23" applyNumberFormat="1" applyFont="1" applyFill="1" applyBorder="1"/>
    <xf numFmtId="164" fontId="9" fillId="0" borderId="0" xfId="23" applyNumberFormat="1" applyFont="1" applyFill="1"/>
    <xf numFmtId="164" fontId="9" fillId="0" borderId="0" xfId="23" applyNumberFormat="1" applyFont="1" applyFill="1" applyAlignment="1">
      <alignment horizontal="right"/>
    </xf>
    <xf numFmtId="164" fontId="9" fillId="0" borderId="0" xfId="23" applyNumberFormat="1" applyFont="1" applyFill="1" applyBorder="1" applyAlignment="1">
      <alignment horizontal="right"/>
    </xf>
    <xf numFmtId="164" fontId="9" fillId="0" borderId="0" xfId="23" applyNumberFormat="1" applyFont="1"/>
    <xf numFmtId="164" fontId="9" fillId="0" borderId="0" xfId="23" applyNumberFormat="1" applyFont="1" applyFill="1" applyBorder="1" applyAlignment="1">
      <alignment horizontal="left"/>
    </xf>
    <xf numFmtId="164" fontId="9" fillId="0" borderId="0" xfId="23" quotePrefix="1" applyNumberFormat="1" applyFont="1" applyFill="1" applyBorder="1" applyAlignment="1">
      <alignment horizontal="right"/>
    </xf>
    <xf numFmtId="0" fontId="9" fillId="0" borderId="0" xfId="23" applyFont="1" applyFill="1" applyBorder="1" applyAlignment="1">
      <alignment wrapText="1"/>
    </xf>
    <xf numFmtId="0" fontId="11" fillId="0" borderId="0" xfId="23" applyFont="1" applyFill="1" applyBorder="1"/>
    <xf numFmtId="0" fontId="11" fillId="0" borderId="0" xfId="154" applyFont="1" applyAlignment="1">
      <alignment horizontal="left"/>
    </xf>
    <xf numFmtId="0" fontId="36" fillId="0" borderId="0" xfId="23" applyFont="1"/>
    <xf numFmtId="14" fontId="11" fillId="0" borderId="7" xfId="26" quotePrefix="1" applyNumberFormat="1" applyFont="1" applyFill="1" applyBorder="1" applyAlignment="1" applyProtection="1">
      <alignment horizontal="right"/>
    </xf>
    <xf numFmtId="0" fontId="11" fillId="0" borderId="0" xfId="23" applyFont="1" applyBorder="1" applyAlignment="1">
      <alignment horizontal="left"/>
    </xf>
    <xf numFmtId="0" fontId="11" fillId="0" borderId="0" xfId="23" applyFont="1" applyAlignment="1">
      <alignment horizontal="left"/>
    </xf>
    <xf numFmtId="14" fontId="11" fillId="0" borderId="7" xfId="25" quotePrefix="1" applyNumberFormat="1" applyFont="1" applyFill="1" applyBorder="1" applyAlignment="1">
      <alignment horizontal="right"/>
    </xf>
    <xf numFmtId="166" fontId="9" fillId="0" borderId="0" xfId="23" applyNumberFormat="1" applyFont="1" applyFill="1"/>
    <xf numFmtId="0" fontId="11" fillId="0" borderId="0" xfId="23" quotePrefix="1" applyFont="1" applyBorder="1" applyAlignment="1">
      <alignment horizontal="left"/>
    </xf>
    <xf numFmtId="0" fontId="53" fillId="0" borderId="0" xfId="23" applyFont="1"/>
    <xf numFmtId="0" fontId="0" fillId="0" borderId="0" xfId="0"/>
    <xf numFmtId="164" fontId="9" fillId="0" borderId="0" xfId="157" applyNumberFormat="1" applyFont="1" applyFill="1"/>
    <xf numFmtId="164" fontId="9" fillId="0" borderId="0" xfId="157" applyNumberFormat="1" applyFont="1" applyFill="1" applyBorder="1"/>
    <xf numFmtId="0" fontId="9" fillId="0" borderId="0" xfId="23" applyFont="1"/>
    <xf numFmtId="0" fontId="11" fillId="0" borderId="0" xfId="23" applyFont="1"/>
    <xf numFmtId="0" fontId="11" fillId="0" borderId="0" xfId="23" applyFont="1" applyAlignment="1">
      <alignment wrapText="1"/>
    </xf>
    <xf numFmtId="164" fontId="9" fillId="0" borderId="7" xfId="157" applyNumberFormat="1" applyFont="1" applyFill="1" applyBorder="1"/>
    <xf numFmtId="166" fontId="9" fillId="0" borderId="0" xfId="34" applyNumberFormat="1" applyFont="1" applyFill="1" applyAlignment="1">
      <alignment horizontal="right"/>
    </xf>
    <xf numFmtId="2" fontId="9" fillId="0" borderId="0" xfId="23" applyNumberFormat="1" applyFont="1"/>
    <xf numFmtId="2" fontId="9" fillId="0" borderId="0" xfId="0" applyNumberFormat="1" applyFont="1"/>
    <xf numFmtId="0" fontId="9" fillId="0" borderId="0" xfId="0" applyFont="1"/>
    <xf numFmtId="0" fontId="9" fillId="0" borderId="0" xfId="0" applyFont="1" applyFill="1"/>
    <xf numFmtId="3" fontId="9" fillId="0" borderId="0" xfId="0" applyNumberFormat="1" applyFont="1" applyFill="1"/>
    <xf numFmtId="164" fontId="9" fillId="0" borderId="0" xfId="0" applyNumberFormat="1" applyFont="1"/>
    <xf numFmtId="166" fontId="9" fillId="0" borderId="0" xfId="0" applyNumberFormat="1" applyFont="1" applyFill="1"/>
    <xf numFmtId="166" fontId="9" fillId="0" borderId="0" xfId="32" applyNumberFormat="1" applyFont="1" applyFill="1"/>
    <xf numFmtId="0" fontId="9" fillId="0" borderId="7" xfId="30" quotePrefix="1" applyFont="1" applyFill="1" applyBorder="1" applyAlignment="1">
      <alignment horizontal="left"/>
    </xf>
    <xf numFmtId="0" fontId="9" fillId="0" borderId="0" xfId="32" applyFont="1" applyFill="1"/>
    <xf numFmtId="0" fontId="9" fillId="0" borderId="0" xfId="0" quotePrefix="1" applyFont="1" applyFill="1"/>
    <xf numFmtId="164" fontId="37" fillId="0" borderId="0" xfId="29" applyNumberFormat="1" applyFont="1" applyFill="1"/>
    <xf numFmtId="0" fontId="35" fillId="0" borderId="0" xfId="40" applyFont="1"/>
    <xf numFmtId="164" fontId="9" fillId="0" borderId="0" xfId="0" applyNumberFormat="1" applyFont="1" applyFill="1"/>
    <xf numFmtId="0" fontId="36" fillId="0" borderId="0" xfId="40" applyFont="1" applyFill="1"/>
    <xf numFmtId="0" fontId="34" fillId="0" borderId="0" xfId="40" applyFont="1"/>
    <xf numFmtId="0" fontId="36" fillId="0" borderId="0" xfId="40" applyFont="1"/>
    <xf numFmtId="0" fontId="36" fillId="0" borderId="0" xfId="0" applyFont="1"/>
    <xf numFmtId="165" fontId="9" fillId="0" borderId="0" xfId="29" applyNumberFormat="1" applyFont="1" applyFill="1"/>
    <xf numFmtId="165" fontId="9" fillId="0" borderId="0" xfId="29" applyNumberFormat="1" applyFont="1" applyFill="1" applyAlignment="1">
      <alignment horizontal="left" indent="1"/>
    </xf>
    <xf numFmtId="165" fontId="9" fillId="0" borderId="0" xfId="29" applyNumberFormat="1" applyFont="1" applyFill="1" applyAlignment="1">
      <alignment horizontal="left" wrapText="1" indent="1"/>
    </xf>
    <xf numFmtId="165" fontId="9" fillId="0" borderId="7" xfId="29" applyNumberFormat="1" applyFont="1" applyFill="1" applyBorder="1" applyAlignment="1">
      <alignment horizontal="left" indent="1"/>
    </xf>
    <xf numFmtId="165" fontId="9" fillId="0" borderId="0" xfId="29" applyNumberFormat="1" applyFont="1" applyFill="1" applyBorder="1" applyAlignment="1">
      <alignment horizontal="left" wrapText="1" indent="1"/>
    </xf>
    <xf numFmtId="165" fontId="9" fillId="0" borderId="7" xfId="29" applyNumberFormat="1" applyFont="1" applyFill="1" applyBorder="1" applyAlignment="1">
      <alignment horizontal="left"/>
    </xf>
    <xf numFmtId="165" fontId="11" fillId="0" borderId="0" xfId="29" applyNumberFormat="1" applyFont="1" applyFill="1"/>
    <xf numFmtId="165" fontId="34" fillId="0" borderId="0" xfId="29" applyNumberFormat="1" applyFont="1" applyFill="1"/>
    <xf numFmtId="0" fontId="11" fillId="0" borderId="7" xfId="40" quotePrefix="1" applyFont="1" applyFill="1" applyBorder="1" applyAlignment="1">
      <alignment horizontal="right"/>
    </xf>
    <xf numFmtId="164" fontId="9" fillId="0" borderId="0" xfId="21" applyNumberFormat="1" applyFont="1" applyFill="1"/>
    <xf numFmtId="164" fontId="9" fillId="0" borderId="7" xfId="21" applyNumberFormat="1" applyFont="1" applyBorder="1"/>
    <xf numFmtId="164" fontId="9" fillId="0" borderId="7" xfId="21" applyNumberFormat="1" applyFont="1" applyFill="1" applyBorder="1"/>
    <xf numFmtId="164" fontId="9" fillId="0" borderId="0" xfId="21" quotePrefix="1" applyNumberFormat="1" applyFont="1" applyFill="1"/>
    <xf numFmtId="0" fontId="34" fillId="45" borderId="0" xfId="0" applyFont="1" applyFill="1"/>
    <xf numFmtId="0" fontId="9" fillId="0" borderId="7" xfId="34" applyFont="1" applyBorder="1"/>
    <xf numFmtId="0" fontId="11" fillId="0" borderId="7" xfId="34" applyFont="1" applyBorder="1" applyAlignment="1">
      <alignment horizontal="right"/>
    </xf>
    <xf numFmtId="0" fontId="8" fillId="0" borderId="0" xfId="154" applyFont="1" applyAlignment="1">
      <alignment horizontal="left"/>
    </xf>
    <xf numFmtId="0" fontId="8" fillId="50" borderId="28" xfId="23" applyFont="1" applyFill="1" applyBorder="1"/>
    <xf numFmtId="0" fontId="8" fillId="50" borderId="9" xfId="23" applyFont="1" applyFill="1" applyBorder="1"/>
    <xf numFmtId="0" fontId="6" fillId="50" borderId="9" xfId="23" applyFont="1" applyFill="1" applyBorder="1"/>
    <xf numFmtId="0" fontId="8" fillId="50" borderId="29" xfId="23" applyFont="1" applyFill="1" applyBorder="1"/>
    <xf numFmtId="0" fontId="9" fillId="50" borderId="32" xfId="23" applyFont="1" applyFill="1" applyBorder="1"/>
    <xf numFmtId="6" fontId="11" fillId="50" borderId="11" xfId="25" quotePrefix="1" applyNumberFormat="1" applyFont="1" applyFill="1" applyBorder="1"/>
    <xf numFmtId="14" fontId="11" fillId="50" borderId="7" xfId="25" quotePrefix="1" applyNumberFormat="1" applyFont="1" applyFill="1" applyBorder="1" applyAlignment="1">
      <alignment horizontal="right"/>
    </xf>
    <xf numFmtId="14" fontId="11" fillId="50" borderId="13" xfId="25" quotePrefix="1" applyNumberFormat="1" applyFont="1" applyFill="1" applyBorder="1" applyAlignment="1">
      <alignment horizontal="right"/>
    </xf>
    <xf numFmtId="0" fontId="11" fillId="50" borderId="30" xfId="23" applyFont="1" applyFill="1" applyBorder="1" applyAlignment="1">
      <alignment horizontal="center"/>
    </xf>
    <xf numFmtId="0" fontId="9" fillId="0" borderId="10" xfId="23" quotePrefix="1" applyFont="1" applyBorder="1" applyAlignment="1">
      <alignment horizontal="left"/>
    </xf>
    <xf numFmtId="0" fontId="9" fillId="0" borderId="14" xfId="23" quotePrefix="1" applyFont="1" applyBorder="1" applyAlignment="1">
      <alignment horizontal="left"/>
    </xf>
    <xf numFmtId="0" fontId="9" fillId="0" borderId="32" xfId="23" applyFont="1" applyBorder="1"/>
    <xf numFmtId="0" fontId="11" fillId="0" borderId="10" xfId="23" applyFont="1" applyBorder="1"/>
    <xf numFmtId="0" fontId="0" fillId="0" borderId="0" xfId="0" applyFont="1" applyBorder="1"/>
    <xf numFmtId="0" fontId="9" fillId="0" borderId="14" xfId="23" applyFont="1" applyBorder="1"/>
    <xf numFmtId="0" fontId="9" fillId="0" borderId="31" xfId="23" applyFont="1" applyBorder="1"/>
    <xf numFmtId="0" fontId="9" fillId="0" borderId="10" xfId="23" applyFont="1" applyBorder="1"/>
    <xf numFmtId="0" fontId="9" fillId="0" borderId="10" xfId="23" applyFont="1" applyBorder="1" applyAlignment="1">
      <alignment horizontal="left"/>
    </xf>
    <xf numFmtId="166" fontId="9" fillId="0" borderId="14" xfId="23" applyNumberFormat="1" applyFont="1" applyBorder="1"/>
    <xf numFmtId="166" fontId="9" fillId="0" borderId="14" xfId="23" applyNumberFormat="1" applyFont="1" applyFill="1" applyBorder="1"/>
    <xf numFmtId="166" fontId="9" fillId="0" borderId="31" xfId="23" applyNumberFormat="1" applyFont="1" applyBorder="1"/>
    <xf numFmtId="0" fontId="9" fillId="0" borderId="11" xfId="23" applyFont="1" applyBorder="1" applyAlignment="1">
      <alignment horizontal="left"/>
    </xf>
    <xf numFmtId="166" fontId="9" fillId="0" borderId="13" xfId="23" applyNumberFormat="1" applyFont="1" applyBorder="1"/>
    <xf numFmtId="0" fontId="11" fillId="0" borderId="10" xfId="23" applyFont="1" applyBorder="1" applyAlignment="1">
      <alignment horizontal="left"/>
    </xf>
    <xf numFmtId="0" fontId="9" fillId="0" borderId="11" xfId="23" applyFont="1" applyBorder="1"/>
    <xf numFmtId="0" fontId="11" fillId="0" borderId="11" xfId="23" applyFont="1" applyBorder="1" applyAlignment="1">
      <alignment horizontal="left"/>
    </xf>
    <xf numFmtId="166" fontId="11" fillId="0" borderId="7" xfId="23" applyNumberFormat="1" applyFont="1" applyBorder="1" applyAlignment="1">
      <alignment horizontal="right"/>
    </xf>
    <xf numFmtId="166" fontId="9" fillId="0" borderId="7" xfId="23" applyNumberFormat="1" applyFont="1" applyBorder="1" applyAlignment="1">
      <alignment horizontal="right"/>
    </xf>
    <xf numFmtId="166" fontId="9" fillId="0" borderId="13" xfId="23" applyNumberFormat="1" applyFont="1" applyBorder="1" applyAlignment="1">
      <alignment horizontal="right"/>
    </xf>
    <xf numFmtId="166" fontId="9" fillId="0" borderId="30" xfId="23" applyNumberFormat="1" applyFont="1" applyBorder="1"/>
    <xf numFmtId="0" fontId="11" fillId="50" borderId="9" xfId="23" applyFont="1" applyFill="1" applyBorder="1" applyAlignment="1">
      <alignment horizontal="left"/>
    </xf>
    <xf numFmtId="0" fontId="9" fillId="50" borderId="9" xfId="23" applyFont="1" applyFill="1" applyBorder="1" applyAlignment="1">
      <alignment horizontal="left"/>
    </xf>
    <xf numFmtId="0" fontId="11" fillId="50" borderId="29" xfId="23" applyFont="1" applyFill="1" applyBorder="1" applyAlignment="1">
      <alignment horizontal="left"/>
    </xf>
    <xf numFmtId="0" fontId="11" fillId="0" borderId="14" xfId="23" quotePrefix="1" applyFont="1" applyBorder="1" applyAlignment="1">
      <alignment horizontal="left"/>
    </xf>
    <xf numFmtId="0" fontId="11" fillId="0" borderId="14" xfId="23" applyFont="1" applyBorder="1" applyAlignment="1">
      <alignment horizontal="left"/>
    </xf>
    <xf numFmtId="0" fontId="9" fillId="0" borderId="0" xfId="23" applyFont="1" applyBorder="1"/>
    <xf numFmtId="0" fontId="11" fillId="0" borderId="14" xfId="23" applyFont="1" applyBorder="1"/>
    <xf numFmtId="166" fontId="11" fillId="0" borderId="14" xfId="23" applyNumberFormat="1" applyFont="1" applyBorder="1"/>
    <xf numFmtId="0" fontId="76" fillId="0" borderId="0" xfId="0" applyFont="1"/>
    <xf numFmtId="0" fontId="9" fillId="0" borderId="10" xfId="23" applyFont="1" applyBorder="1" applyAlignment="1">
      <alignment horizontal="left" indent="1"/>
    </xf>
    <xf numFmtId="0" fontId="9" fillId="0" borderId="11" xfId="23" quotePrefix="1" applyFont="1" applyBorder="1" applyAlignment="1">
      <alignment horizontal="left" indent="1"/>
    </xf>
    <xf numFmtId="0" fontId="0" fillId="0" borderId="0" xfId="0" applyBorder="1"/>
    <xf numFmtId="0" fontId="9" fillId="0" borderId="11" xfId="23" applyFont="1" applyBorder="1" applyAlignment="1">
      <alignment horizontal="left" indent="1"/>
    </xf>
    <xf numFmtId="0" fontId="9" fillId="0" borderId="0" xfId="154" applyFont="1" applyFill="1" applyAlignment="1">
      <alignment horizontal="left"/>
    </xf>
    <xf numFmtId="0" fontId="77" fillId="50" borderId="32" xfId="23" applyFont="1" applyFill="1" applyBorder="1"/>
    <xf numFmtId="0" fontId="9" fillId="50" borderId="11" xfId="26" quotePrefix="1" applyFont="1" applyFill="1" applyBorder="1" applyAlignment="1" applyProtection="1">
      <alignment horizontal="left"/>
    </xf>
    <xf numFmtId="0" fontId="11" fillId="50" borderId="7" xfId="26" quotePrefix="1" applyFont="1" applyFill="1" applyBorder="1" applyAlignment="1" applyProtection="1">
      <alignment horizontal="right"/>
    </xf>
    <xf numFmtId="14" fontId="11" fillId="50" borderId="7" xfId="26" quotePrefix="1" applyNumberFormat="1" applyFont="1" applyFill="1" applyBorder="1" applyAlignment="1" applyProtection="1">
      <alignment horizontal="right"/>
    </xf>
    <xf numFmtId="14" fontId="11" fillId="50" borderId="13" xfId="26" quotePrefix="1" applyNumberFormat="1" applyFont="1" applyFill="1" applyBorder="1" applyAlignment="1" applyProtection="1">
      <alignment horizontal="right"/>
    </xf>
    <xf numFmtId="14" fontId="11" fillId="50" borderId="30" xfId="26" quotePrefix="1" applyNumberFormat="1" applyFont="1" applyFill="1" applyBorder="1" applyAlignment="1" applyProtection="1">
      <alignment horizontal="center"/>
    </xf>
    <xf numFmtId="0" fontId="77" fillId="49" borderId="32" xfId="23" applyFont="1" applyFill="1" applyBorder="1" applyAlignment="1">
      <alignment horizontal="left"/>
    </xf>
    <xf numFmtId="164" fontId="9" fillId="49" borderId="31" xfId="23" applyNumberFormat="1" applyFont="1" applyFill="1" applyBorder="1" applyAlignment="1">
      <alignment horizontal="left"/>
    </xf>
    <xf numFmtId="164" fontId="9" fillId="49" borderId="31" xfId="23" quotePrefix="1" applyNumberFormat="1" applyFont="1" applyFill="1" applyBorder="1" applyAlignment="1">
      <alignment horizontal="left"/>
    </xf>
    <xf numFmtId="0" fontId="9" fillId="0" borderId="14" xfId="23" applyFont="1" applyFill="1" applyBorder="1"/>
    <xf numFmtId="164" fontId="9" fillId="49" borderId="30" xfId="23" applyNumberFormat="1" applyFont="1" applyFill="1" applyBorder="1" applyAlignment="1">
      <alignment horizontal="left"/>
    </xf>
    <xf numFmtId="0" fontId="72" fillId="0" borderId="0" xfId="0" applyFont="1"/>
    <xf numFmtId="0" fontId="8" fillId="50" borderId="28" xfId="33" applyFont="1" applyFill="1" applyBorder="1"/>
    <xf numFmtId="0" fontId="8" fillId="50" borderId="9" xfId="33" applyFont="1" applyFill="1" applyBorder="1"/>
    <xf numFmtId="0" fontId="8" fillId="50" borderId="29" xfId="33" applyFont="1" applyFill="1" applyBorder="1"/>
    <xf numFmtId="0" fontId="9" fillId="0" borderId="0" xfId="178"/>
    <xf numFmtId="6" fontId="11" fillId="50" borderId="11" xfId="178" quotePrefix="1" applyNumberFormat="1" applyFont="1" applyFill="1" applyBorder="1" applyAlignment="1">
      <alignment horizontal="left"/>
    </xf>
    <xf numFmtId="6" fontId="11" fillId="50" borderId="7" xfId="178" quotePrefix="1" applyNumberFormat="1" applyFont="1" applyFill="1" applyBorder="1" applyAlignment="1">
      <alignment horizontal="right"/>
    </xf>
    <xf numFmtId="6" fontId="11" fillId="50" borderId="13" xfId="178" quotePrefix="1" applyNumberFormat="1" applyFont="1" applyFill="1" applyBorder="1" applyAlignment="1">
      <alignment horizontal="right"/>
    </xf>
    <xf numFmtId="0" fontId="11" fillId="50" borderId="31" xfId="23" applyFont="1" applyFill="1" applyBorder="1" applyAlignment="1">
      <alignment horizontal="center"/>
    </xf>
    <xf numFmtId="0" fontId="9" fillId="0" borderId="10" xfId="178" quotePrefix="1" applyFont="1" applyBorder="1" applyAlignment="1">
      <alignment horizontal="left"/>
    </xf>
    <xf numFmtId="0" fontId="11" fillId="0" borderId="0" xfId="178" quotePrefix="1" applyFont="1" applyFill="1" applyBorder="1" applyAlignment="1">
      <alignment horizontal="left"/>
    </xf>
    <xf numFmtId="0" fontId="11" fillId="0" borderId="10" xfId="178" applyFont="1" applyBorder="1"/>
    <xf numFmtId="166" fontId="11" fillId="0" borderId="0" xfId="178" applyNumberFormat="1" applyFont="1" applyFill="1" applyBorder="1"/>
    <xf numFmtId="166" fontId="11" fillId="0" borderId="14" xfId="178" applyNumberFormat="1" applyFont="1" applyFill="1" applyBorder="1"/>
    <xf numFmtId="0" fontId="9" fillId="0" borderId="10" xfId="178" applyFont="1" applyBorder="1"/>
    <xf numFmtId="166" fontId="9" fillId="0" borderId="0" xfId="178" applyNumberFormat="1" applyFont="1" applyFill="1" applyBorder="1"/>
    <xf numFmtId="166" fontId="9" fillId="0" borderId="14" xfId="178" applyNumberFormat="1" applyFont="1" applyFill="1" applyBorder="1"/>
    <xf numFmtId="0" fontId="11" fillId="0" borderId="11" xfId="178" applyFont="1" applyBorder="1"/>
    <xf numFmtId="166" fontId="11" fillId="0" borderId="7" xfId="178" applyNumberFormat="1" applyFont="1" applyFill="1" applyBorder="1"/>
    <xf numFmtId="166" fontId="9" fillId="0" borderId="7" xfId="178" applyNumberFormat="1" applyFont="1" applyFill="1" applyBorder="1"/>
    <xf numFmtId="166" fontId="9" fillId="0" borderId="13" xfId="178" applyNumberFormat="1" applyFont="1" applyFill="1" applyBorder="1"/>
    <xf numFmtId="0" fontId="9" fillId="0" borderId="10" xfId="178" applyFont="1" applyBorder="1" applyAlignment="1">
      <alignment horizontal="left" indent="1"/>
    </xf>
    <xf numFmtId="0" fontId="9" fillId="0" borderId="11" xfId="178" applyFont="1" applyBorder="1" applyAlignment="1">
      <alignment horizontal="left" indent="1"/>
    </xf>
    <xf numFmtId="0" fontId="9" fillId="0" borderId="11" xfId="178" applyFont="1" applyBorder="1"/>
    <xf numFmtId="0" fontId="9" fillId="0" borderId="10" xfId="178" applyFont="1" applyBorder="1" applyAlignment="1">
      <alignment horizontal="left" wrapText="1" indent="1"/>
    </xf>
    <xf numFmtId="166" fontId="11" fillId="0" borderId="0" xfId="178" applyNumberFormat="1" applyFont="1" applyFill="1" applyBorder="1" applyAlignment="1">
      <alignment horizontal="right"/>
    </xf>
    <xf numFmtId="166" fontId="9" fillId="0" borderId="0" xfId="178" applyNumberFormat="1" applyFont="1" applyFill="1" applyBorder="1" applyAlignment="1">
      <alignment horizontal="right"/>
    </xf>
    <xf numFmtId="166" fontId="9" fillId="0" borderId="14" xfId="178" applyNumberFormat="1" applyFont="1" applyFill="1" applyBorder="1" applyAlignment="1">
      <alignment horizontal="right"/>
    </xf>
    <xf numFmtId="166" fontId="9" fillId="0" borderId="31" xfId="178" applyNumberFormat="1" applyFill="1" applyBorder="1"/>
    <xf numFmtId="166" fontId="9" fillId="0" borderId="31" xfId="178" applyNumberFormat="1" applyBorder="1"/>
    <xf numFmtId="168" fontId="9" fillId="0" borderId="0" xfId="178" applyNumberFormat="1"/>
    <xf numFmtId="166" fontId="11" fillId="0" borderId="7" xfId="178" applyNumberFormat="1" applyFont="1" applyFill="1" applyBorder="1" applyAlignment="1">
      <alignment horizontal="right"/>
    </xf>
    <xf numFmtId="166" fontId="9" fillId="0" borderId="7" xfId="178" applyNumberFormat="1" applyFont="1" applyFill="1" applyBorder="1" applyAlignment="1">
      <alignment horizontal="right"/>
    </xf>
    <xf numFmtId="169" fontId="9" fillId="0" borderId="0" xfId="178" applyNumberFormat="1"/>
    <xf numFmtId="166" fontId="11" fillId="0" borderId="0" xfId="178" applyNumberFormat="1" applyFont="1" applyBorder="1"/>
    <xf numFmtId="166" fontId="9" fillId="0" borderId="30" xfId="178" applyNumberFormat="1" applyBorder="1"/>
    <xf numFmtId="0" fontId="9" fillId="0" borderId="0" xfId="178" applyBorder="1"/>
    <xf numFmtId="166" fontId="9" fillId="0" borderId="0" xfId="178" applyNumberFormat="1"/>
    <xf numFmtId="0" fontId="9" fillId="0" borderId="0" xfId="178" applyFont="1"/>
    <xf numFmtId="168" fontId="11" fillId="0" borderId="0" xfId="178" applyNumberFormat="1" applyFont="1" applyFill="1"/>
    <xf numFmtId="0" fontId="11" fillId="0" borderId="0" xfId="178" applyFont="1" applyFill="1"/>
    <xf numFmtId="2" fontId="11" fillId="0" borderId="0" xfId="34" applyNumberFormat="1" applyFont="1" applyBorder="1" applyAlignment="1">
      <alignment horizontal="right"/>
    </xf>
    <xf numFmtId="2" fontId="9" fillId="0" borderId="0" xfId="34" applyNumberFormat="1" applyFont="1" applyBorder="1" applyAlignment="1">
      <alignment horizontal="right"/>
    </xf>
    <xf numFmtId="0" fontId="11" fillId="0" borderId="14" xfId="178" quotePrefix="1" applyFont="1" applyFill="1" applyBorder="1" applyAlignment="1">
      <alignment horizontal="left"/>
    </xf>
    <xf numFmtId="166" fontId="9" fillId="0" borderId="13" xfId="178" applyNumberFormat="1" applyFont="1" applyFill="1" applyBorder="1" applyAlignment="1">
      <alignment horizontal="right"/>
    </xf>
    <xf numFmtId="6" fontId="9" fillId="0" borderId="11" xfId="178" quotePrefix="1" applyNumberFormat="1" applyFont="1" applyBorder="1" applyAlignment="1">
      <alignment horizontal="left"/>
    </xf>
    <xf numFmtId="166" fontId="11" fillId="0" borderId="13" xfId="178" applyNumberFormat="1" applyFont="1" applyFill="1" applyBorder="1" applyAlignment="1">
      <alignment horizontal="right"/>
    </xf>
    <xf numFmtId="0" fontId="11" fillId="0" borderId="28" xfId="178" applyFont="1" applyBorder="1"/>
    <xf numFmtId="0" fontId="9" fillId="0" borderId="9" xfId="178" applyBorder="1"/>
    <xf numFmtId="0" fontId="9" fillId="0" borderId="29" xfId="178" applyBorder="1"/>
    <xf numFmtId="0" fontId="9" fillId="0" borderId="10" xfId="178" applyBorder="1"/>
    <xf numFmtId="0" fontId="9" fillId="0" borderId="14" xfId="178" applyBorder="1"/>
    <xf numFmtId="166" fontId="9" fillId="0" borderId="10" xfId="178" applyNumberFormat="1" applyBorder="1"/>
    <xf numFmtId="166" fontId="9" fillId="0" borderId="0" xfId="178" applyNumberFormat="1" applyBorder="1"/>
    <xf numFmtId="166" fontId="9" fillId="0" borderId="14" xfId="178" applyNumberFormat="1" applyBorder="1"/>
    <xf numFmtId="168" fontId="9" fillId="0" borderId="0" xfId="178" applyNumberFormat="1" applyBorder="1"/>
    <xf numFmtId="168" fontId="9" fillId="0" borderId="14" xfId="178" applyNumberFormat="1" applyBorder="1"/>
    <xf numFmtId="166" fontId="9" fillId="0" borderId="11" xfId="178" applyNumberFormat="1" applyBorder="1"/>
    <xf numFmtId="166" fontId="9" fillId="0" borderId="7" xfId="178" applyNumberFormat="1" applyBorder="1"/>
    <xf numFmtId="166" fontId="9" fillId="0" borderId="13" xfId="178" applyNumberFormat="1" applyBorder="1"/>
    <xf numFmtId="0" fontId="0" fillId="0" borderId="9" xfId="0" applyBorder="1"/>
    <xf numFmtId="0" fontId="0" fillId="0" borderId="29" xfId="0" applyBorder="1"/>
    <xf numFmtId="0" fontId="0" fillId="0" borderId="14" xfId="0" applyBorder="1"/>
    <xf numFmtId="166" fontId="9" fillId="0" borderId="10" xfId="23" applyNumberFormat="1" applyFont="1" applyBorder="1"/>
    <xf numFmtId="0" fontId="76" fillId="0" borderId="0" xfId="0" applyFont="1" applyBorder="1"/>
    <xf numFmtId="0" fontId="76" fillId="0" borderId="14" xfId="0" applyFont="1" applyBorder="1"/>
    <xf numFmtId="166" fontId="9" fillId="0" borderId="11" xfId="23" applyNumberFormat="1" applyFont="1" applyBorder="1"/>
    <xf numFmtId="0" fontId="76" fillId="0" borderId="28" xfId="0" applyFont="1" applyBorder="1"/>
    <xf numFmtId="0" fontId="9" fillId="0" borderId="29" xfId="23" applyFont="1" applyBorder="1"/>
    <xf numFmtId="0" fontId="0" fillId="0" borderId="10" xfId="0" applyBorder="1"/>
    <xf numFmtId="164" fontId="0" fillId="0" borderId="10" xfId="0" applyNumberFormat="1" applyBorder="1"/>
    <xf numFmtId="164" fontId="0" fillId="0" borderId="0" xfId="0" applyNumberFormat="1" applyBorder="1"/>
    <xf numFmtId="164" fontId="0" fillId="0" borderId="14" xfId="0" applyNumberFormat="1" applyBorder="1"/>
    <xf numFmtId="0" fontId="0" fillId="0" borderId="11" xfId="0" applyBorder="1"/>
    <xf numFmtId="0" fontId="0" fillId="0" borderId="7" xfId="0" applyBorder="1"/>
    <xf numFmtId="0" fontId="9" fillId="0" borderId="13" xfId="23" applyFont="1" applyBorder="1"/>
    <xf numFmtId="3" fontId="11" fillId="0" borderId="0" xfId="34" applyNumberFormat="1" applyFont="1" applyBorder="1" applyAlignment="1">
      <alignment horizontal="right"/>
    </xf>
    <xf numFmtId="3" fontId="9" fillId="0" borderId="0" xfId="34" applyNumberFormat="1" applyFont="1" applyBorder="1" applyAlignment="1">
      <alignment horizontal="right"/>
    </xf>
    <xf numFmtId="166" fontId="11" fillId="0" borderId="0" xfId="34" applyNumberFormat="1" applyFont="1" applyBorder="1" applyAlignment="1">
      <alignment horizontal="right"/>
    </xf>
    <xf numFmtId="164" fontId="9" fillId="49" borderId="31" xfId="23" applyNumberFormat="1" applyFont="1" applyFill="1" applyBorder="1" applyAlignment="1">
      <alignment horizontal="left" wrapText="1"/>
    </xf>
    <xf numFmtId="166" fontId="9" fillId="0" borderId="0" xfId="34" applyNumberFormat="1" applyFont="1" applyBorder="1" applyAlignment="1">
      <alignment horizontal="right"/>
    </xf>
    <xf numFmtId="0" fontId="36" fillId="0" borderId="0" xfId="0" applyFont="1" applyFill="1"/>
    <xf numFmtId="0" fontId="34" fillId="0" borderId="0" xfId="0" applyFont="1" applyFill="1" applyBorder="1"/>
    <xf numFmtId="0" fontId="36" fillId="0" borderId="0" xfId="30" applyFont="1" applyFill="1" applyAlignment="1">
      <alignment horizontal="left"/>
    </xf>
    <xf numFmtId="0" fontId="36" fillId="0" borderId="0" xfId="40" applyFont="1" applyFill="1" applyAlignment="1">
      <alignment horizontal="left"/>
    </xf>
    <xf numFmtId="6" fontId="36" fillId="0" borderId="0" xfId="40" applyNumberFormat="1" applyFont="1" applyFill="1" applyBorder="1" applyAlignment="1">
      <alignment horizontal="left"/>
    </xf>
    <xf numFmtId="170" fontId="36" fillId="0" borderId="0" xfId="0" applyNumberFormat="1" applyFont="1" applyFill="1" applyAlignment="1">
      <alignment vertical="top" wrapText="1"/>
    </xf>
    <xf numFmtId="166" fontId="11" fillId="0" borderId="7" xfId="0" applyNumberFormat="1" applyFont="1" applyFill="1" applyBorder="1"/>
    <xf numFmtId="0" fontId="11" fillId="0" borderId="0" xfId="30" quotePrefix="1" applyFont="1" applyFill="1" applyBorder="1" applyAlignment="1">
      <alignment horizontal="right"/>
    </xf>
    <xf numFmtId="0" fontId="9" fillId="0" borderId="0" xfId="30" applyFont="1" applyFill="1" applyBorder="1"/>
    <xf numFmtId="164" fontId="9" fillId="0" borderId="0" xfId="32" applyNumberFormat="1" applyFont="1" applyFill="1"/>
    <xf numFmtId="164" fontId="9" fillId="0" borderId="7" xfId="32" applyNumberFormat="1" applyFont="1" applyFill="1" applyBorder="1"/>
    <xf numFmtId="164" fontId="9" fillId="0" borderId="9" xfId="30" applyNumberFormat="1" applyFont="1" applyFill="1" applyBorder="1"/>
    <xf numFmtId="0" fontId="8" fillId="0" borderId="0" xfId="30" applyFont="1" applyAlignment="1">
      <alignment horizontal="left"/>
    </xf>
    <xf numFmtId="0" fontId="9" fillId="0" borderId="7" xfId="30" quotePrefix="1" applyFont="1" applyBorder="1" applyAlignment="1">
      <alignment horizontal="left"/>
    </xf>
    <xf numFmtId="0" fontId="9" fillId="0" borderId="7" xfId="32" applyFont="1" applyBorder="1"/>
    <xf numFmtId="164" fontId="9" fillId="0" borderId="0" xfId="30" applyNumberFormat="1" applyFont="1" applyFill="1" applyBorder="1"/>
    <xf numFmtId="14" fontId="11" fillId="0" borderId="0" xfId="30" quotePrefix="1" applyNumberFormat="1" applyFont="1" applyFill="1" applyBorder="1" applyAlignment="1">
      <alignment horizontal="right"/>
    </xf>
    <xf numFmtId="164" fontId="9" fillId="0" borderId="0" xfId="32" applyNumberFormat="1" applyFont="1" applyFill="1" applyBorder="1"/>
    <xf numFmtId="166" fontId="9" fillId="0" borderId="0" xfId="32" applyNumberFormat="1" applyFont="1" applyFill="1" applyAlignment="1">
      <alignment horizontal="right"/>
    </xf>
    <xf numFmtId="166" fontId="9" fillId="0" borderId="0" xfId="31" applyNumberFormat="1" applyFont="1" applyBorder="1"/>
    <xf numFmtId="164" fontId="9" fillId="0" borderId="0" xfId="30" applyNumberFormat="1" applyFont="1" applyFill="1"/>
    <xf numFmtId="0" fontId="11" fillId="0" borderId="0" xfId="31" applyFont="1"/>
    <xf numFmtId="0" fontId="9" fillId="0" borderId="0" xfId="31" applyFont="1" applyBorder="1"/>
    <xf numFmtId="0" fontId="11" fillId="0" borderId="0" xfId="31" quotePrefix="1" applyFont="1" applyAlignment="1">
      <alignment horizontal="left"/>
    </xf>
    <xf numFmtId="0" fontId="11" fillId="0" borderId="0" xfId="31" applyFont="1" applyBorder="1"/>
    <xf numFmtId="3" fontId="9" fillId="0" borderId="0" xfId="31" applyNumberFormat="1" applyFont="1" applyBorder="1"/>
    <xf numFmtId="166" fontId="9" fillId="0" borderId="0" xfId="31" applyNumberFormat="1" applyFont="1" applyFill="1" applyBorder="1"/>
    <xf numFmtId="166" fontId="9" fillId="0" borderId="0" xfId="30" applyNumberFormat="1" applyFont="1"/>
    <xf numFmtId="166" fontId="9" fillId="0" borderId="0" xfId="31" applyNumberFormat="1" applyFont="1"/>
    <xf numFmtId="3" fontId="9" fillId="0" borderId="0" xfId="31" applyNumberFormat="1" applyFont="1" applyFill="1" applyBorder="1"/>
    <xf numFmtId="164" fontId="9" fillId="0" borderId="0" xfId="31" applyNumberFormat="1" applyFont="1" applyFill="1"/>
    <xf numFmtId="166" fontId="9" fillId="0" borderId="0" xfId="31" applyNumberFormat="1" applyFont="1" applyFill="1"/>
    <xf numFmtId="0" fontId="9" fillId="0" borderId="0" xfId="32" applyFont="1" applyBorder="1"/>
    <xf numFmtId="0" fontId="8" fillId="0" borderId="0" xfId="31" applyFont="1"/>
    <xf numFmtId="6" fontId="11" fillId="0" borderId="7" xfId="31" quotePrefix="1" applyNumberFormat="1" applyFont="1" applyFill="1" applyBorder="1" applyAlignment="1">
      <alignment horizontal="center"/>
    </xf>
    <xf numFmtId="0" fontId="9" fillId="0" borderId="0" xfId="30" applyFont="1" applyFill="1" applyAlignment="1">
      <alignment wrapText="1"/>
    </xf>
    <xf numFmtId="164" fontId="9" fillId="0" borderId="0" xfId="28" applyNumberFormat="1" applyFont="1" applyFill="1"/>
    <xf numFmtId="164" fontId="6" fillId="0" borderId="0" xfId="29" applyNumberFormat="1" applyFont="1" applyFill="1"/>
    <xf numFmtId="166" fontId="11" fillId="0" borderId="0" xfId="23" applyNumberFormat="1" applyFont="1" applyFill="1"/>
    <xf numFmtId="0" fontId="11" fillId="0" borderId="0" xfId="0" applyFont="1" applyFill="1" applyBorder="1" applyAlignment="1">
      <alignment horizontal="right" wrapText="1"/>
    </xf>
    <xf numFmtId="0" fontId="9" fillId="0" borderId="9" xfId="0" applyFont="1" applyFill="1" applyBorder="1"/>
    <xf numFmtId="0" fontId="9" fillId="0" borderId="0" xfId="0" quotePrefix="1" applyFont="1" applyFill="1" applyAlignment="1">
      <alignment horizontal="center"/>
    </xf>
    <xf numFmtId="166" fontId="11" fillId="0" borderId="0" xfId="0" applyNumberFormat="1" applyFont="1" applyFill="1" applyBorder="1"/>
    <xf numFmtId="166" fontId="11" fillId="49" borderId="0" xfId="178" applyNumberFormat="1" applyFont="1" applyFill="1" applyBorder="1"/>
    <xf numFmtId="164" fontId="0" fillId="0" borderId="0" xfId="0" applyNumberFormat="1"/>
    <xf numFmtId="0" fontId="9" fillId="49" borderId="10" xfId="23" applyFont="1" applyFill="1" applyBorder="1"/>
    <xf numFmtId="0" fontId="9" fillId="49" borderId="0" xfId="23" applyFont="1" applyFill="1" applyBorder="1"/>
    <xf numFmtId="0" fontId="11" fillId="49" borderId="0" xfId="23" applyFont="1" applyFill="1" applyBorder="1"/>
    <xf numFmtId="0" fontId="11" fillId="49" borderId="14" xfId="23" applyFont="1" applyFill="1" applyBorder="1"/>
    <xf numFmtId="0" fontId="9" fillId="49" borderId="0" xfId="23" applyFont="1" applyFill="1"/>
    <xf numFmtId="0" fontId="11" fillId="49" borderId="10" xfId="23" applyFont="1" applyFill="1" applyBorder="1"/>
    <xf numFmtId="164" fontId="11" fillId="49" borderId="0" xfId="23" applyNumberFormat="1" applyFont="1" applyFill="1" applyBorder="1"/>
    <xf numFmtId="164" fontId="9" fillId="49" borderId="0" xfId="23" applyNumberFormat="1" applyFont="1" applyFill="1" applyBorder="1"/>
    <xf numFmtId="164" fontId="9" fillId="49" borderId="14" xfId="23" applyNumberFormat="1" applyFont="1" applyFill="1" applyBorder="1"/>
    <xf numFmtId="0" fontId="9" fillId="49" borderId="10" xfId="23" applyFont="1" applyFill="1" applyBorder="1" applyAlignment="1">
      <alignment horizontal="left"/>
    </xf>
    <xf numFmtId="164" fontId="11" fillId="49" borderId="0" xfId="23" applyNumberFormat="1" applyFont="1" applyFill="1" applyBorder="1" applyAlignment="1">
      <alignment horizontal="right"/>
    </xf>
    <xf numFmtId="164" fontId="9" fillId="49" borderId="0" xfId="23" applyNumberFormat="1" applyFont="1" applyFill="1" applyBorder="1" applyAlignment="1">
      <alignment horizontal="right"/>
    </xf>
    <xf numFmtId="164" fontId="9" fillId="49" borderId="14" xfId="23" applyNumberFormat="1" applyFont="1" applyFill="1" applyBorder="1" applyAlignment="1">
      <alignment horizontal="right"/>
    </xf>
    <xf numFmtId="0" fontId="9" fillId="49" borderId="10" xfId="23" applyFont="1" applyFill="1" applyBorder="1" applyAlignment="1">
      <alignment horizontal="left" wrapText="1"/>
    </xf>
    <xf numFmtId="0" fontId="11" fillId="49" borderId="10" xfId="23" applyFont="1" applyFill="1" applyBorder="1" applyAlignment="1">
      <alignment horizontal="left"/>
    </xf>
    <xf numFmtId="164" fontId="9" fillId="49" borderId="0" xfId="23" applyNumberFormat="1" applyFont="1" applyFill="1"/>
    <xf numFmtId="167" fontId="9" fillId="49" borderId="0" xfId="153" applyNumberFormat="1" applyFont="1" applyFill="1"/>
    <xf numFmtId="0" fontId="11" fillId="49" borderId="10" xfId="23" quotePrefix="1" applyFont="1" applyFill="1" applyBorder="1" applyAlignment="1">
      <alignment horizontal="left"/>
    </xf>
    <xf numFmtId="164" fontId="11" fillId="49" borderId="0" xfId="23" quotePrefix="1" applyNumberFormat="1" applyFont="1" applyFill="1" applyBorder="1" applyAlignment="1">
      <alignment horizontal="right"/>
    </xf>
    <xf numFmtId="164" fontId="9" fillId="49" borderId="0" xfId="23" quotePrefix="1" applyNumberFormat="1" applyFont="1" applyFill="1" applyBorder="1" applyAlignment="1">
      <alignment horizontal="right"/>
    </xf>
    <xf numFmtId="164" fontId="9" fillId="49" borderId="14" xfId="23" quotePrefix="1" applyNumberFormat="1" applyFont="1" applyFill="1" applyBorder="1" applyAlignment="1">
      <alignment horizontal="right"/>
    </xf>
    <xf numFmtId="0" fontId="9" fillId="49" borderId="10" xfId="23" quotePrefix="1" applyFont="1" applyFill="1" applyBorder="1" applyAlignment="1">
      <alignment horizontal="left"/>
    </xf>
    <xf numFmtId="0" fontId="9" fillId="49" borderId="11" xfId="23" applyFont="1" applyFill="1" applyBorder="1" applyAlignment="1">
      <alignment horizontal="left"/>
    </xf>
    <xf numFmtId="164" fontId="11" fillId="49" borderId="7" xfId="23" applyNumberFormat="1" applyFont="1" applyFill="1" applyBorder="1" applyAlignment="1">
      <alignment horizontal="right"/>
    </xf>
    <xf numFmtId="164" fontId="9" fillId="49" borderId="7" xfId="23" applyNumberFormat="1" applyFont="1" applyFill="1" applyBorder="1" applyAlignment="1">
      <alignment horizontal="right"/>
    </xf>
    <xf numFmtId="164" fontId="9" fillId="49" borderId="13" xfId="23" applyNumberFormat="1" applyFont="1" applyFill="1" applyBorder="1" applyAlignment="1">
      <alignment horizontal="right"/>
    </xf>
    <xf numFmtId="164" fontId="11" fillId="49" borderId="0" xfId="23" applyNumberFormat="1" applyFont="1" applyFill="1" applyBorder="1" applyAlignment="1">
      <alignment horizontal="left"/>
    </xf>
    <xf numFmtId="164" fontId="9" fillId="49" borderId="0" xfId="23" applyNumberFormat="1" applyFont="1" applyFill="1" applyBorder="1" applyAlignment="1">
      <alignment horizontal="left"/>
    </xf>
    <xf numFmtId="164" fontId="9" fillId="49" borderId="14" xfId="23" applyNumberFormat="1" applyFont="1" applyFill="1" applyBorder="1" applyAlignment="1">
      <alignment horizontal="left"/>
    </xf>
    <xf numFmtId="165" fontId="11" fillId="49" borderId="0" xfId="23" applyNumberFormat="1" applyFont="1" applyFill="1" applyBorder="1" applyAlignment="1">
      <alignment horizontal="left"/>
    </xf>
    <xf numFmtId="165" fontId="9" fillId="49" borderId="0" xfId="23" applyNumberFormat="1" applyFont="1" applyFill="1" applyBorder="1" applyAlignment="1">
      <alignment horizontal="left"/>
    </xf>
    <xf numFmtId="165" fontId="9" fillId="49" borderId="14" xfId="23" applyNumberFormat="1" applyFont="1" applyFill="1" applyBorder="1" applyAlignment="1">
      <alignment horizontal="left"/>
    </xf>
    <xf numFmtId="165" fontId="11" fillId="49" borderId="0" xfId="23" applyNumberFormat="1" applyFont="1" applyFill="1" applyBorder="1"/>
    <xf numFmtId="165" fontId="9" fillId="49" borderId="0" xfId="23" applyNumberFormat="1" applyFont="1" applyFill="1" applyBorder="1"/>
    <xf numFmtId="165" fontId="9" fillId="49" borderId="14" xfId="23" applyNumberFormat="1" applyFont="1" applyFill="1" applyBorder="1"/>
    <xf numFmtId="0" fontId="11" fillId="49" borderId="0" xfId="23" applyFont="1" applyFill="1" applyBorder="1" applyAlignment="1">
      <alignment horizontal="left"/>
    </xf>
    <xf numFmtId="0" fontId="9" fillId="49" borderId="0" xfId="23" applyFont="1" applyFill="1" applyBorder="1" applyAlignment="1">
      <alignment horizontal="left"/>
    </xf>
    <xf numFmtId="0" fontId="11" fillId="49" borderId="0" xfId="23" applyFont="1" applyFill="1" applyBorder="1" applyAlignment="1">
      <alignment wrapText="1"/>
    </xf>
    <xf numFmtId="0" fontId="9" fillId="49" borderId="0" xfId="23" applyFont="1" applyFill="1" applyBorder="1" applyAlignment="1">
      <alignment wrapText="1"/>
    </xf>
    <xf numFmtId="0" fontId="9" fillId="49" borderId="14" xfId="23" applyFont="1" applyFill="1" applyBorder="1" applyAlignment="1">
      <alignment wrapText="1"/>
    </xf>
    <xf numFmtId="0" fontId="11" fillId="49" borderId="10" xfId="23" applyFont="1" applyFill="1" applyBorder="1" applyAlignment="1">
      <alignment wrapText="1"/>
    </xf>
    <xf numFmtId="0" fontId="9" fillId="49" borderId="14" xfId="23" applyFont="1" applyFill="1" applyBorder="1"/>
    <xf numFmtId="2" fontId="11" fillId="49" borderId="0" xfId="23" applyNumberFormat="1" applyFont="1" applyFill="1" applyBorder="1"/>
    <xf numFmtId="2" fontId="9" fillId="49" borderId="0" xfId="23" applyNumberFormat="1" applyFont="1" applyFill="1" applyBorder="1"/>
    <xf numFmtId="4" fontId="9" fillId="49" borderId="14" xfId="23" applyNumberFormat="1" applyFont="1" applyFill="1" applyBorder="1"/>
    <xf numFmtId="0" fontId="9" fillId="49" borderId="11" xfId="23" applyFont="1" applyFill="1" applyBorder="1"/>
    <xf numFmtId="2" fontId="11" fillId="49" borderId="7" xfId="23" applyNumberFormat="1" applyFont="1" applyFill="1" applyBorder="1"/>
    <xf numFmtId="2" fontId="9" fillId="49" borderId="7" xfId="23" applyNumberFormat="1" applyFont="1" applyFill="1" applyBorder="1"/>
    <xf numFmtId="4" fontId="9" fillId="49" borderId="13" xfId="23" applyNumberFormat="1" applyFont="1" applyFill="1" applyBorder="1"/>
    <xf numFmtId="0" fontId="9" fillId="51" borderId="10" xfId="0" applyFont="1" applyFill="1" applyBorder="1"/>
    <xf numFmtId="3" fontId="9" fillId="51" borderId="14" xfId="0" applyNumberFormat="1" applyFont="1" applyFill="1" applyBorder="1"/>
    <xf numFmtId="0" fontId="9" fillId="51" borderId="11" xfId="0" applyFont="1" applyFill="1" applyBorder="1"/>
    <xf numFmtId="167" fontId="9" fillId="51" borderId="13" xfId="153" applyNumberFormat="1" applyFont="1" applyFill="1" applyBorder="1"/>
    <xf numFmtId="0" fontId="11" fillId="50" borderId="29" xfId="23" applyFont="1" applyFill="1" applyBorder="1"/>
    <xf numFmtId="0" fontId="11" fillId="50" borderId="13" xfId="23" applyFont="1" applyFill="1" applyBorder="1"/>
    <xf numFmtId="164" fontId="9" fillId="51" borderId="14" xfId="0" applyNumberFormat="1" applyFont="1" applyFill="1" applyBorder="1"/>
    <xf numFmtId="0" fontId="9" fillId="51" borderId="10" xfId="0" applyFont="1" applyFill="1" applyBorder="1" applyAlignment="1">
      <alignment vertical="top" wrapText="1"/>
    </xf>
    <xf numFmtId="0" fontId="9" fillId="51" borderId="0" xfId="0" applyFont="1" applyFill="1" applyBorder="1" applyAlignment="1">
      <alignment vertical="top" wrapText="1"/>
    </xf>
    <xf numFmtId="0" fontId="9" fillId="51" borderId="14" xfId="0" applyFont="1" applyFill="1" applyBorder="1" applyAlignment="1">
      <alignment vertical="top" wrapText="1"/>
    </xf>
    <xf numFmtId="0" fontId="9" fillId="51" borderId="10" xfId="0" applyFont="1" applyFill="1" applyBorder="1" applyAlignment="1">
      <alignment horizontal="left" vertical="top" wrapText="1"/>
    </xf>
    <xf numFmtId="0" fontId="9" fillId="51" borderId="0" xfId="0" applyFont="1" applyFill="1" applyBorder="1" applyAlignment="1">
      <alignment horizontal="left" vertical="top" wrapText="1"/>
    </xf>
    <xf numFmtId="0" fontId="9" fillId="51" borderId="14" xfId="0" applyFont="1" applyFill="1" applyBorder="1" applyAlignment="1">
      <alignment horizontal="left" vertical="top" wrapText="1"/>
    </xf>
    <xf numFmtId="2" fontId="9" fillId="49" borderId="0" xfId="23" applyNumberFormat="1" applyFont="1" applyFill="1"/>
    <xf numFmtId="3" fontId="34" fillId="0" borderId="0" xfId="31" applyNumberFormat="1" applyFont="1" applyBorder="1"/>
    <xf numFmtId="165" fontId="6" fillId="0" borderId="0" xfId="29" applyNumberFormat="1" applyFont="1" applyFill="1"/>
    <xf numFmtId="165" fontId="34" fillId="0" borderId="0" xfId="29" applyNumberFormat="1" applyFont="1" applyFill="1" applyAlignment="1">
      <alignment horizontal="left" indent="1"/>
    </xf>
    <xf numFmtId="164" fontId="34" fillId="0" borderId="0" xfId="29" applyNumberFormat="1" applyFont="1" applyFill="1" applyBorder="1"/>
    <xf numFmtId="165" fontId="34" fillId="0" borderId="7" xfId="29" applyNumberFormat="1" applyFont="1" applyFill="1" applyBorder="1" applyAlignment="1">
      <alignment horizontal="left" indent="1"/>
    </xf>
    <xf numFmtId="164" fontId="34" fillId="0" borderId="7" xfId="29" applyNumberFormat="1" applyFont="1" applyFill="1" applyBorder="1"/>
    <xf numFmtId="164" fontId="34" fillId="0" borderId="7" xfId="157" applyNumberFormat="1" applyFont="1" applyFill="1" applyBorder="1"/>
    <xf numFmtId="0" fontId="34" fillId="0" borderId="0" xfId="154" applyFont="1" applyAlignment="1">
      <alignment horizontal="left"/>
    </xf>
    <xf numFmtId="0" fontId="59" fillId="0" borderId="0" xfId="23" applyFont="1" applyFill="1"/>
    <xf numFmtId="2" fontId="34" fillId="0" borderId="0" xfId="23" applyNumberFormat="1" applyFont="1"/>
    <xf numFmtId="0" fontId="59" fillId="0" borderId="0" xfId="23" applyFont="1"/>
    <xf numFmtId="0" fontId="34" fillId="0" borderId="0" xfId="23" applyFont="1" applyAlignment="1">
      <alignment horizontal="center"/>
    </xf>
    <xf numFmtId="0" fontId="36" fillId="0" borderId="0" xfId="23" quotePrefix="1" applyFont="1" applyBorder="1" applyAlignment="1">
      <alignment horizontal="left"/>
    </xf>
    <xf numFmtId="0" fontId="79" fillId="0" borderId="0" xfId="23" applyFont="1"/>
    <xf numFmtId="0" fontId="75" fillId="0" borderId="0" xfId="0" applyFont="1"/>
    <xf numFmtId="0" fontId="36" fillId="0" borderId="0" xfId="30" applyFont="1" applyFill="1"/>
    <xf numFmtId="0" fontId="36" fillId="0" borderId="0" xfId="30" applyFont="1" applyFill="1" applyAlignment="1">
      <alignment wrapText="1"/>
    </xf>
    <xf numFmtId="0" fontId="34" fillId="0" borderId="0" xfId="30" applyFont="1" applyFill="1"/>
    <xf numFmtId="166" fontId="0" fillId="0" borderId="0" xfId="0" applyNumberFormat="1"/>
    <xf numFmtId="166" fontId="9" fillId="45" borderId="0" xfId="23" applyNumberFormat="1" applyFont="1" applyFill="1" applyBorder="1"/>
    <xf numFmtId="14" fontId="9" fillId="0" borderId="7" xfId="25" quotePrefix="1" applyNumberFormat="1" applyFont="1" applyFill="1" applyBorder="1" applyAlignment="1">
      <alignment horizontal="left"/>
    </xf>
    <xf numFmtId="0" fontId="9" fillId="0" borderId="0" xfId="0" applyFont="1" applyBorder="1"/>
    <xf numFmtId="0" fontId="11" fillId="0" borderId="0" xfId="0" quotePrefix="1" applyFont="1" applyFill="1" applyBorder="1" applyAlignment="1">
      <alignment horizontal="right"/>
    </xf>
    <xf numFmtId="164" fontId="11" fillId="0" borderId="0" xfId="30" applyNumberFormat="1" applyFont="1" applyFill="1"/>
    <xf numFmtId="166" fontId="11" fillId="0" borderId="0" xfId="31" applyNumberFormat="1" applyFont="1" applyFill="1"/>
    <xf numFmtId="165" fontId="11" fillId="0" borderId="0" xfId="23" applyNumberFormat="1" applyFont="1" applyFill="1" applyBorder="1" applyAlignment="1">
      <alignment horizontal="left"/>
    </xf>
    <xf numFmtId="165" fontId="11" fillId="0" borderId="0" xfId="23" applyNumberFormat="1" applyFont="1"/>
    <xf numFmtId="166" fontId="11" fillId="45" borderId="0" xfId="23" applyNumberFormat="1" applyFont="1" applyFill="1" applyBorder="1"/>
    <xf numFmtId="166" fontId="11" fillId="0" borderId="8" xfId="23" applyNumberFormat="1" applyFont="1" applyBorder="1" applyAlignment="1">
      <alignment horizontal="right"/>
    </xf>
    <xf numFmtId="166" fontId="11" fillId="0" borderId="8" xfId="23" applyNumberFormat="1" applyFont="1" applyBorder="1"/>
    <xf numFmtId="0" fontId="15" fillId="0" borderId="0" xfId="34" applyFont="1" applyFill="1" applyBorder="1" applyAlignment="1">
      <alignment horizontal="center"/>
    </xf>
    <xf numFmtId="2" fontId="9" fillId="0" borderId="0" xfId="34" quotePrefix="1" applyNumberFormat="1" applyFont="1" applyFill="1" applyAlignment="1">
      <alignment horizontal="right"/>
    </xf>
    <xf numFmtId="0" fontId="9" fillId="0" borderId="0" xfId="34" applyFont="1" applyFill="1"/>
    <xf numFmtId="0" fontId="9" fillId="0" borderId="0" xfId="31" applyFont="1" applyFill="1" applyBorder="1"/>
    <xf numFmtId="3" fontId="34" fillId="0" borderId="0" xfId="29" applyNumberFormat="1" applyFont="1" applyFill="1" applyBorder="1" applyAlignment="1">
      <alignment horizontal="left" wrapText="1" indent="1"/>
    </xf>
    <xf numFmtId="3" fontId="34" fillId="0" borderId="7" xfId="29" applyNumberFormat="1" applyFont="1" applyFill="1" applyBorder="1" applyAlignment="1">
      <alignment horizontal="left" wrapText="1" indent="1"/>
    </xf>
    <xf numFmtId="166" fontId="9" fillId="0" borderId="7" xfId="23" applyNumberFormat="1" applyFont="1" applyFill="1" applyBorder="1"/>
    <xf numFmtId="3" fontId="6" fillId="0" borderId="0" xfId="29" applyNumberFormat="1" applyFont="1" applyFill="1" applyAlignment="1">
      <alignment horizontal="center" vertical="center"/>
    </xf>
    <xf numFmtId="0" fontId="9" fillId="45" borderId="0" xfId="29" applyFont="1" applyFill="1"/>
    <xf numFmtId="0" fontId="16" fillId="0" borderId="0" xfId="23" applyFont="1" applyFill="1" applyAlignment="1">
      <alignment horizontal="center"/>
    </xf>
    <xf numFmtId="165" fontId="9" fillId="0" borderId="0" xfId="23" applyNumberFormat="1" applyFont="1" applyFill="1"/>
    <xf numFmtId="0" fontId="9" fillId="0" borderId="7" xfId="32" applyFont="1" applyFill="1" applyBorder="1"/>
    <xf numFmtId="0" fontId="9" fillId="0" borderId="0" xfId="0" applyFont="1" applyFill="1" applyBorder="1" applyAlignment="1">
      <alignment horizontal="right"/>
    </xf>
    <xf numFmtId="0" fontId="11" fillId="0" borderId="0" xfId="0" applyFont="1" applyFill="1" applyBorder="1" applyAlignment="1">
      <alignment horizontal="right"/>
    </xf>
    <xf numFmtId="166" fontId="11" fillId="0" borderId="7" xfId="0" applyNumberFormat="1" applyFont="1" applyFill="1" applyBorder="1" applyAlignment="1">
      <alignment horizontal="right"/>
    </xf>
    <xf numFmtId="0" fontId="9" fillId="0" borderId="10" xfId="0" applyFont="1" applyBorder="1"/>
    <xf numFmtId="0" fontId="9" fillId="0" borderId="14" xfId="0" applyFont="1" applyBorder="1"/>
    <xf numFmtId="3" fontId="9" fillId="0" borderId="0" xfId="0" applyNumberFormat="1" applyFont="1" applyBorder="1"/>
    <xf numFmtId="0" fontId="9" fillId="0" borderId="11" xfId="0" applyFont="1" applyBorder="1"/>
    <xf numFmtId="0" fontId="9" fillId="0" borderId="13" xfId="0" applyFont="1" applyBorder="1"/>
    <xf numFmtId="0" fontId="11" fillId="0" borderId="0" xfId="23" applyFont="1" applyFill="1" applyBorder="1" applyAlignment="1">
      <alignment wrapText="1"/>
    </xf>
    <xf numFmtId="0" fontId="34" fillId="0" borderId="0" xfId="34" applyFont="1" applyFill="1" applyAlignment="1">
      <alignment horizontal="right"/>
    </xf>
    <xf numFmtId="0" fontId="34" fillId="0" borderId="0" xfId="31" applyFont="1"/>
    <xf numFmtId="164" fontId="9" fillId="0" borderId="7" xfId="31" applyNumberFormat="1" applyFont="1" applyFill="1" applyBorder="1"/>
    <xf numFmtId="0" fontId="37" fillId="0" borderId="0" xfId="157" applyFont="1" applyFill="1"/>
    <xf numFmtId="4" fontId="9" fillId="0" borderId="0" xfId="23" applyNumberFormat="1" applyFont="1" applyFill="1"/>
    <xf numFmtId="0" fontId="11" fillId="0" borderId="0" xfId="0" applyFont="1" applyBorder="1"/>
    <xf numFmtId="0" fontId="11" fillId="0" borderId="0" xfId="33" applyFont="1" applyFill="1" applyBorder="1"/>
    <xf numFmtId="0" fontId="11" fillId="0" borderId="0" xfId="31" applyFont="1" applyFill="1" applyAlignment="1">
      <alignment horizontal="left"/>
    </xf>
    <xf numFmtId="0" fontId="11" fillId="0" borderId="0" xfId="33" applyFont="1" applyBorder="1"/>
    <xf numFmtId="0" fontId="11" fillId="0" borderId="7" xfId="0" quotePrefix="1" applyFont="1" applyFill="1" applyBorder="1" applyAlignment="1">
      <alignment horizontal="right"/>
    </xf>
    <xf numFmtId="0" fontId="36" fillId="0" borderId="0" xfId="31" applyFont="1" applyFill="1"/>
    <xf numFmtId="164" fontId="34" fillId="0" borderId="0" xfId="31" applyNumberFormat="1" applyFont="1" applyFill="1"/>
    <xf numFmtId="0" fontId="34" fillId="0" borderId="0" xfId="30" applyFont="1" applyAlignment="1">
      <alignment horizontal="left"/>
    </xf>
    <xf numFmtId="0" fontId="36" fillId="0" borderId="0" xfId="30" applyFont="1"/>
    <xf numFmtId="0" fontId="34" fillId="0" borderId="0" xfId="30" applyFont="1"/>
    <xf numFmtId="0" fontId="34" fillId="0" borderId="0" xfId="30" applyFont="1" applyFill="1" applyAlignment="1">
      <alignment horizontal="center"/>
    </xf>
    <xf numFmtId="0" fontId="36" fillId="0" borderId="0" xfId="30" quotePrefix="1" applyFont="1" applyFill="1" applyBorder="1" applyAlignment="1">
      <alignment horizontal="right"/>
    </xf>
    <xf numFmtId="0" fontId="34" fillId="0" borderId="0" xfId="30" applyFont="1" applyFill="1" applyBorder="1"/>
    <xf numFmtId="0" fontId="34" fillId="0" borderId="10" xfId="30" applyFont="1" applyFill="1" applyBorder="1"/>
    <xf numFmtId="164" fontId="34" fillId="0" borderId="0" xfId="31" applyNumberFormat="1" applyFont="1"/>
    <xf numFmtId="164" fontId="34" fillId="0" borderId="0" xfId="30" applyNumberFormat="1" applyFont="1" applyFill="1" applyBorder="1"/>
    <xf numFmtId="166" fontId="34" fillId="0" borderId="0" xfId="32" applyNumberFormat="1" applyFont="1" applyFill="1" applyBorder="1"/>
    <xf numFmtId="14" fontId="36" fillId="0" borderId="0" xfId="30" quotePrefix="1" applyNumberFormat="1" applyFont="1" applyFill="1" applyBorder="1" applyAlignment="1">
      <alignment horizontal="right"/>
    </xf>
    <xf numFmtId="0" fontId="36" fillId="0" borderId="10" xfId="30" applyFont="1" applyFill="1" applyBorder="1" applyAlignment="1">
      <alignment horizontal="right" wrapText="1"/>
    </xf>
    <xf numFmtId="0" fontId="36" fillId="0" borderId="0" xfId="30" applyFont="1" applyFill="1" applyBorder="1" applyAlignment="1">
      <alignment horizontal="right" wrapText="1"/>
    </xf>
    <xf numFmtId="3" fontId="34" fillId="0" borderId="0" xfId="31" applyNumberFormat="1" applyFont="1"/>
    <xf numFmtId="164" fontId="34" fillId="0" borderId="0" xfId="32" applyNumberFormat="1" applyFont="1" applyFill="1" applyBorder="1"/>
    <xf numFmtId="164" fontId="34" fillId="0" borderId="10" xfId="32" applyNumberFormat="1" applyFont="1" applyFill="1" applyBorder="1"/>
    <xf numFmtId="164" fontId="34" fillId="0" borderId="10" xfId="30" applyNumberFormat="1" applyFont="1" applyFill="1" applyBorder="1"/>
    <xf numFmtId="0" fontId="34" fillId="0" borderId="0" xfId="30" applyFont="1" applyFill="1" applyBorder="1" applyAlignment="1">
      <alignment horizontal="center"/>
    </xf>
    <xf numFmtId="0" fontId="34" fillId="0" borderId="0" xfId="30" applyFont="1" applyBorder="1"/>
    <xf numFmtId="164" fontId="34" fillId="0" borderId="0" xfId="30" applyNumberFormat="1" applyFont="1" applyFill="1"/>
    <xf numFmtId="3" fontId="34" fillId="0" borderId="0" xfId="30" applyNumberFormat="1" applyFont="1" applyFill="1"/>
    <xf numFmtId="164" fontId="34" fillId="0" borderId="0" xfId="30" applyNumberFormat="1" applyFont="1"/>
    <xf numFmtId="3" fontId="34" fillId="0" borderId="0" xfId="30" applyNumberFormat="1" applyFont="1"/>
    <xf numFmtId="0" fontId="36" fillId="0" borderId="0" xfId="31" applyFont="1"/>
    <xf numFmtId="3" fontId="34" fillId="0" borderId="0" xfId="31" applyNumberFormat="1" applyFont="1" applyAlignment="1">
      <alignment horizontal="right"/>
    </xf>
    <xf numFmtId="0" fontId="36" fillId="0" borderId="0" xfId="31" quotePrefix="1" applyFont="1" applyBorder="1" applyAlignment="1">
      <alignment horizontal="right"/>
    </xf>
    <xf numFmtId="0" fontId="34" fillId="0" borderId="0" xfId="31" applyFont="1" applyBorder="1"/>
    <xf numFmtId="0" fontId="36" fillId="0" borderId="0" xfId="31" quotePrefix="1" applyFont="1" applyBorder="1" applyAlignment="1">
      <alignment horizontal="left"/>
    </xf>
    <xf numFmtId="0" fontId="36" fillId="0" borderId="0" xfId="31" applyFont="1" applyBorder="1"/>
    <xf numFmtId="3" fontId="34" fillId="0" borderId="0" xfId="31" applyNumberFormat="1" applyFont="1" applyFill="1" applyBorder="1"/>
    <xf numFmtId="166" fontId="34" fillId="0" borderId="0" xfId="31" applyNumberFormat="1" applyFont="1" applyBorder="1"/>
    <xf numFmtId="165" fontId="34" fillId="0" borderId="0" xfId="31" applyNumberFormat="1" applyFont="1" applyFill="1"/>
    <xf numFmtId="165" fontId="34" fillId="0" borderId="0" xfId="31" applyNumberFormat="1" applyFont="1" applyFill="1" applyBorder="1"/>
    <xf numFmtId="0" fontId="0" fillId="0" borderId="0" xfId="0" applyFont="1"/>
    <xf numFmtId="0" fontId="35" fillId="0" borderId="0" xfId="40" applyFont="1" applyAlignment="1">
      <alignment horizontal="center"/>
    </xf>
    <xf numFmtId="3" fontId="34" fillId="0" borderId="0" xfId="40" applyNumberFormat="1" applyFont="1" applyFill="1" applyBorder="1"/>
    <xf numFmtId="0" fontId="34" fillId="0" borderId="0" xfId="0" applyFont="1" applyAlignment="1">
      <alignment vertical="top" wrapText="1"/>
    </xf>
    <xf numFmtId="0" fontId="11" fillId="0" borderId="10" xfId="30" applyFont="1" applyFill="1" applyBorder="1"/>
    <xf numFmtId="0" fontId="11" fillId="0" borderId="11" xfId="30" applyFont="1" applyFill="1" applyBorder="1" applyAlignment="1">
      <alignment horizontal="right" wrapText="1"/>
    </xf>
    <xf numFmtId="0" fontId="9" fillId="0" borderId="10" xfId="30" applyFont="1" applyFill="1" applyBorder="1"/>
    <xf numFmtId="164" fontId="9" fillId="0" borderId="14" xfId="32" applyNumberFormat="1" applyFont="1" applyFill="1" applyBorder="1"/>
    <xf numFmtId="166" fontId="9" fillId="0" borderId="10" xfId="32" applyNumberFormat="1" applyFont="1" applyFill="1" applyBorder="1"/>
    <xf numFmtId="166" fontId="9" fillId="0" borderId="11" xfId="32" applyNumberFormat="1" applyFont="1" applyFill="1" applyBorder="1"/>
    <xf numFmtId="164" fontId="9" fillId="0" borderId="28" xfId="30" applyNumberFormat="1" applyFont="1" applyFill="1" applyBorder="1"/>
    <xf numFmtId="174" fontId="34" fillId="0" borderId="0" xfId="30" applyNumberFormat="1" applyFont="1"/>
    <xf numFmtId="0" fontId="11" fillId="0" borderId="7" xfId="30" applyFont="1" applyFill="1" applyBorder="1" applyAlignment="1">
      <alignment horizontal="right"/>
    </xf>
    <xf numFmtId="14" fontId="11" fillId="0" borderId="7" xfId="31" quotePrefix="1" applyNumberFormat="1" applyFont="1" applyBorder="1" applyAlignment="1">
      <alignment horizontal="right"/>
    </xf>
    <xf numFmtId="6" fontId="11" fillId="0" borderId="7" xfId="31" quotePrefix="1" applyNumberFormat="1" applyFont="1" applyFill="1" applyBorder="1" applyAlignment="1">
      <alignment horizontal="right"/>
    </xf>
    <xf numFmtId="166" fontId="57" fillId="0" borderId="0" xfId="0" applyNumberFormat="1" applyFont="1" applyFill="1" applyBorder="1"/>
    <xf numFmtId="0" fontId="36" fillId="0" borderId="0" xfId="34" applyFont="1" applyAlignment="1">
      <alignment horizontal="right"/>
    </xf>
    <xf numFmtId="0" fontId="8" fillId="0" borderId="0" xfId="154" applyFont="1" applyFill="1" applyAlignment="1">
      <alignment horizontal="left"/>
    </xf>
    <xf numFmtId="0" fontId="6" fillId="0" borderId="0" xfId="157" applyFont="1" applyFill="1"/>
    <xf numFmtId="0" fontId="11" fillId="0" borderId="0" xfId="157" applyFont="1" applyFill="1"/>
    <xf numFmtId="0" fontId="9" fillId="0" borderId="0" xfId="157" applyFont="1" applyFill="1"/>
    <xf numFmtId="0" fontId="11" fillId="0" borderId="0" xfId="155" applyFont="1" applyFill="1"/>
    <xf numFmtId="17" fontId="9" fillId="0" borderId="0" xfId="157" applyNumberFormat="1" applyFont="1" applyFill="1" applyBorder="1" applyAlignment="1">
      <alignment horizontal="right" wrapText="1"/>
    </xf>
    <xf numFmtId="0" fontId="9" fillId="0" borderId="7" xfId="157" quotePrefix="1" applyFont="1" applyFill="1" applyBorder="1"/>
    <xf numFmtId="17" fontId="11" fillId="0" borderId="7" xfId="157" applyNumberFormat="1" applyFont="1" applyFill="1" applyBorder="1" applyAlignment="1">
      <alignment horizontal="right" wrapText="1"/>
    </xf>
    <xf numFmtId="1" fontId="11" fillId="0" borderId="7" xfId="184" applyNumberFormat="1" applyFont="1" applyFill="1" applyBorder="1" applyAlignment="1" applyProtection="1">
      <alignment horizontal="right" wrapText="1"/>
    </xf>
    <xf numFmtId="3" fontId="9" fillId="0" borderId="0" xfId="157" applyNumberFormat="1" applyFont="1" applyFill="1"/>
    <xf numFmtId="3" fontId="9" fillId="0" borderId="0" xfId="157" applyNumberFormat="1" applyFont="1" applyFill="1" applyBorder="1" applyAlignment="1">
      <alignment horizontal="left" indent="1"/>
    </xf>
    <xf numFmtId="3" fontId="9" fillId="0" borderId="7" xfId="157" applyNumberFormat="1" applyFont="1" applyFill="1" applyBorder="1" applyAlignment="1">
      <alignment horizontal="left" indent="1"/>
    </xf>
    <xf numFmtId="165" fontId="11" fillId="0" borderId="0" xfId="157" applyNumberFormat="1" applyFont="1" applyFill="1"/>
    <xf numFmtId="166" fontId="9" fillId="0" borderId="7" xfId="155" applyNumberFormat="1" applyFont="1" applyFill="1" applyBorder="1" applyAlignment="1">
      <alignment horizontal="right"/>
    </xf>
    <xf numFmtId="166" fontId="9" fillId="0" borderId="0" xfId="156" applyNumberFormat="1" applyFont="1" applyFill="1" applyAlignment="1">
      <alignment wrapText="1"/>
    </xf>
    <xf numFmtId="166" fontId="9" fillId="0" borderId="0" xfId="155" applyNumberFormat="1" applyFont="1" applyFill="1" applyBorder="1"/>
    <xf numFmtId="166" fontId="9" fillId="0" borderId="7" xfId="156" applyNumberFormat="1" applyFont="1" applyFill="1" applyBorder="1"/>
    <xf numFmtId="166" fontId="11" fillId="0" borderId="0" xfId="32" applyNumberFormat="1" applyFont="1" applyFill="1"/>
    <xf numFmtId="0" fontId="36" fillId="0" borderId="0" xfId="34" applyFont="1" applyBorder="1"/>
    <xf numFmtId="0" fontId="59" fillId="0" borderId="0" xfId="34" applyFont="1" applyBorder="1"/>
    <xf numFmtId="0" fontId="36" fillId="0" borderId="0" xfId="34" applyFont="1" applyAlignment="1">
      <alignment horizontal="left"/>
    </xf>
    <xf numFmtId="0" fontId="36" fillId="0" borderId="0" xfId="34" quotePrefix="1" applyFont="1" applyAlignment="1">
      <alignment horizontal="left"/>
    </xf>
    <xf numFmtId="0" fontId="36" fillId="0" borderId="0" xfId="34" applyFont="1"/>
    <xf numFmtId="2" fontId="11" fillId="0" borderId="0" xfId="34" applyNumberFormat="1" applyFont="1" applyAlignment="1">
      <alignment horizontal="right"/>
    </xf>
    <xf numFmtId="2" fontId="11" fillId="0" borderId="0" xfId="34" applyNumberFormat="1" applyFont="1" applyFill="1" applyAlignment="1">
      <alignment horizontal="right"/>
    </xf>
    <xf numFmtId="166" fontId="11" fillId="0" borderId="0" xfId="34" applyNumberFormat="1" applyFont="1" applyFill="1" applyAlignment="1">
      <alignment horizontal="right"/>
    </xf>
    <xf numFmtId="166" fontId="11" fillId="0" borderId="7" xfId="31" applyNumberFormat="1" applyFont="1" applyFill="1" applyBorder="1"/>
    <xf numFmtId="165" fontId="9" fillId="0" borderId="0" xfId="157" applyNumberFormat="1" applyFont="1" applyFill="1"/>
    <xf numFmtId="165" fontId="9" fillId="0" borderId="0" xfId="157" applyNumberFormat="1" applyFont="1" applyFill="1" applyBorder="1" applyAlignment="1">
      <alignment horizontal="left" wrapText="1" indent="1"/>
    </xf>
    <xf numFmtId="165" fontId="9" fillId="0" borderId="7" xfId="157" applyNumberFormat="1" applyFont="1" applyFill="1" applyBorder="1" applyAlignment="1">
      <alignment horizontal="left"/>
    </xf>
    <xf numFmtId="173" fontId="0" fillId="0" borderId="0" xfId="0" applyNumberFormat="1"/>
    <xf numFmtId="0" fontId="9" fillId="0" borderId="14" xfId="30" applyFont="1" applyFill="1" applyBorder="1"/>
    <xf numFmtId="0" fontId="11" fillId="0" borderId="13" xfId="30" applyFont="1" applyFill="1" applyBorder="1" applyAlignment="1">
      <alignment horizontal="right" wrapText="1"/>
    </xf>
    <xf numFmtId="164" fontId="11" fillId="0" borderId="0" xfId="30" applyNumberFormat="1" applyFont="1" applyFill="1" applyBorder="1"/>
    <xf numFmtId="166" fontId="11" fillId="0" borderId="7" xfId="32" applyNumberFormat="1" applyFont="1" applyFill="1" applyBorder="1" applyAlignment="1">
      <alignment horizontal="right"/>
    </xf>
    <xf numFmtId="166" fontId="11" fillId="0" borderId="0" xfId="30" applyNumberFormat="1" applyFont="1" applyFill="1"/>
    <xf numFmtId="0" fontId="10" fillId="0" borderId="0" xfId="40" applyFont="1"/>
    <xf numFmtId="166" fontId="11" fillId="0" borderId="0" xfId="0" applyNumberFormat="1" applyFont="1" applyFill="1"/>
    <xf numFmtId="164" fontId="11" fillId="0" borderId="0" xfId="34" applyNumberFormat="1" applyFont="1" applyFill="1" applyAlignment="1">
      <alignment horizontal="right"/>
    </xf>
    <xf numFmtId="2" fontId="11" fillId="0" borderId="0" xfId="34" quotePrefix="1" applyNumberFormat="1" applyFont="1" applyFill="1" applyAlignment="1">
      <alignment horizontal="right"/>
    </xf>
    <xf numFmtId="3" fontId="11" fillId="0" borderId="0" xfId="34" quotePrefix="1" applyNumberFormat="1" applyFont="1" applyFill="1" applyAlignment="1">
      <alignment horizontal="right"/>
    </xf>
    <xf numFmtId="0" fontId="11" fillId="0" borderId="0" xfId="34" applyFont="1" applyAlignment="1">
      <alignment horizontal="right"/>
    </xf>
    <xf numFmtId="0" fontId="11" fillId="0" borderId="0" xfId="34" applyFont="1" applyFill="1" applyBorder="1"/>
    <xf numFmtId="164" fontId="11" fillId="0" borderId="0" xfId="32" applyNumberFormat="1" applyFont="1" applyFill="1"/>
    <xf numFmtId="164" fontId="11" fillId="0" borderId="7" xfId="32" applyNumberFormat="1" applyFont="1" applyFill="1" applyBorder="1"/>
    <xf numFmtId="6" fontId="34" fillId="0" borderId="0" xfId="40" applyNumberFormat="1" applyFont="1" applyFill="1" applyBorder="1" applyAlignment="1">
      <alignment horizontal="left"/>
    </xf>
    <xf numFmtId="0" fontId="34" fillId="0" borderId="0" xfId="40" applyFont="1" applyFill="1"/>
    <xf numFmtId="164" fontId="11" fillId="0" borderId="14" xfId="32" applyNumberFormat="1" applyFont="1" applyFill="1" applyBorder="1"/>
    <xf numFmtId="164" fontId="11" fillId="0" borderId="9" xfId="30" applyNumberFormat="1" applyFont="1" applyFill="1" applyBorder="1"/>
    <xf numFmtId="166" fontId="11" fillId="0" borderId="0" xfId="32" applyNumberFormat="1" applyFont="1" applyFill="1" applyAlignment="1">
      <alignment horizontal="right"/>
    </xf>
    <xf numFmtId="166" fontId="11" fillId="0" borderId="0" xfId="32" applyNumberFormat="1" applyFont="1"/>
    <xf numFmtId="166" fontId="11" fillId="0" borderId="7" xfId="31" applyNumberFormat="1" applyFont="1" applyBorder="1"/>
    <xf numFmtId="166" fontId="11" fillId="0" borderId="0" xfId="30" applyNumberFormat="1" applyFont="1"/>
    <xf numFmtId="166" fontId="11" fillId="0" borderId="7" xfId="32" applyNumberFormat="1" applyFont="1" applyBorder="1"/>
    <xf numFmtId="166" fontId="11" fillId="0" borderId="0" xfId="31" applyNumberFormat="1" applyFont="1" applyFill="1" applyBorder="1"/>
    <xf numFmtId="166" fontId="11" fillId="0" borderId="0" xfId="31" quotePrefix="1" applyNumberFormat="1" applyFont="1" applyAlignment="1"/>
    <xf numFmtId="164" fontId="11" fillId="0" borderId="0" xfId="31" applyNumberFormat="1" applyFont="1" applyFill="1"/>
    <xf numFmtId="0" fontId="36" fillId="0" borderId="0" xfId="154" applyFont="1" applyAlignment="1">
      <alignment horizontal="left"/>
    </xf>
    <xf numFmtId="0" fontId="11" fillId="0" borderId="0" xfId="154" applyFont="1" applyFill="1" applyAlignment="1">
      <alignment horizontal="left"/>
    </xf>
    <xf numFmtId="0" fontId="9" fillId="0" borderId="0" xfId="155" applyFont="1" applyFill="1" applyBorder="1"/>
    <xf numFmtId="0" fontId="9" fillId="0" borderId="0" xfId="155" applyFont="1"/>
    <xf numFmtId="169" fontId="34" fillId="0" borderId="0" xfId="154" applyNumberFormat="1" applyFont="1" applyAlignment="1">
      <alignment horizontal="left"/>
    </xf>
    <xf numFmtId="0" fontId="36" fillId="0" borderId="0" xfId="154" applyFont="1" applyFill="1" applyAlignment="1">
      <alignment horizontal="left"/>
    </xf>
    <xf numFmtId="0" fontId="59" fillId="0" borderId="0" xfId="155" applyFont="1" applyFill="1"/>
    <xf numFmtId="0" fontId="8" fillId="0" borderId="0" xfId="155" applyFont="1" applyFill="1" applyBorder="1"/>
    <xf numFmtId="0" fontId="11" fillId="0" borderId="0" xfId="155" applyFont="1"/>
    <xf numFmtId="0" fontId="36" fillId="0" borderId="0" xfId="155" applyFont="1"/>
    <xf numFmtId="0" fontId="11" fillId="0" borderId="0" xfId="155" applyFont="1" applyFill="1" applyBorder="1" applyAlignment="1">
      <alignment horizontal="center"/>
    </xf>
    <xf numFmtId="0" fontId="9" fillId="0" borderId="7" xfId="184" quotePrefix="1" applyFont="1" applyBorder="1" applyAlignment="1" applyProtection="1">
      <alignment horizontal="left"/>
    </xf>
    <xf numFmtId="166" fontId="11" fillId="0" borderId="0" xfId="155" applyNumberFormat="1" applyFont="1" applyFill="1"/>
    <xf numFmtId="166" fontId="9" fillId="0" borderId="0" xfId="155" applyNumberFormat="1" applyFont="1" applyFill="1"/>
    <xf numFmtId="3" fontId="9" fillId="0" borderId="0" xfId="184" quotePrefix="1" applyNumberFormat="1" applyFont="1" applyFill="1" applyBorder="1" applyAlignment="1" applyProtection="1">
      <alignment horizontal="left"/>
    </xf>
    <xf numFmtId="0" fontId="9" fillId="0" borderId="0" xfId="155" applyFont="1" applyFill="1"/>
    <xf numFmtId="171" fontId="9" fillId="0" borderId="0" xfId="155" applyNumberFormat="1" applyFont="1" applyFill="1"/>
    <xf numFmtId="0" fontId="11" fillId="0" borderId="0" xfId="155" applyFont="1" applyBorder="1" applyAlignment="1">
      <alignment wrapText="1"/>
    </xf>
    <xf numFmtId="166" fontId="9" fillId="0" borderId="0" xfId="155" applyNumberFormat="1" applyFont="1" applyFill="1" applyBorder="1" applyAlignment="1">
      <alignment wrapText="1"/>
    </xf>
    <xf numFmtId="0" fontId="9" fillId="0" borderId="7" xfId="155" applyFont="1" applyFill="1" applyBorder="1"/>
    <xf numFmtId="0" fontId="9" fillId="0" borderId="0" xfId="155" applyFont="1" applyFill="1" applyBorder="1" applyAlignment="1">
      <alignment wrapText="1"/>
    </xf>
    <xf numFmtId="166" fontId="9" fillId="0" borderId="0" xfId="155" applyNumberFormat="1" applyFont="1" applyFill="1" applyAlignment="1">
      <alignment horizontal="right"/>
    </xf>
    <xf numFmtId="3" fontId="9" fillId="0" borderId="0" xfId="156" applyNumberFormat="1" applyFont="1" applyFill="1" applyAlignment="1">
      <alignment wrapText="1"/>
    </xf>
    <xf numFmtId="0" fontId="9" fillId="0" borderId="0" xfId="156" applyFont="1" applyFill="1" applyBorder="1"/>
    <xf numFmtId="0" fontId="9" fillId="0" borderId="12" xfId="155" applyFont="1" applyBorder="1" applyAlignment="1">
      <alignment wrapText="1"/>
    </xf>
    <xf numFmtId="166" fontId="9" fillId="0" borderId="12" xfId="155" applyNumberFormat="1" applyFont="1" applyFill="1" applyBorder="1" applyAlignment="1">
      <alignment horizontal="right"/>
    </xf>
    <xf numFmtId="0" fontId="9" fillId="0" borderId="0" xfId="155" applyFont="1" applyBorder="1"/>
    <xf numFmtId="0" fontId="9" fillId="0" borderId="0" xfId="155" applyFont="1" applyBorder="1" applyAlignment="1">
      <alignment wrapText="1"/>
    </xf>
    <xf numFmtId="0" fontId="11" fillId="0" borderId="0" xfId="155" applyFont="1" applyAlignment="1">
      <alignment horizontal="left"/>
    </xf>
    <xf numFmtId="0" fontId="9" fillId="0" borderId="0" xfId="155" applyFont="1" applyAlignment="1">
      <alignment horizontal="left"/>
    </xf>
    <xf numFmtId="173" fontId="9" fillId="0" borderId="0" xfId="184" quotePrefix="1" applyNumberFormat="1" applyFont="1" applyFill="1" applyBorder="1" applyAlignment="1" applyProtection="1">
      <alignment horizontal="left"/>
    </xf>
    <xf numFmtId="169" fontId="36" fillId="0" borderId="0" xfId="155" applyNumberFormat="1" applyFont="1" applyFill="1"/>
    <xf numFmtId="0" fontId="9" fillId="0" borderId="0" xfId="155" applyFont="1" applyFill="1" applyBorder="1" applyAlignment="1">
      <alignment horizontal="right"/>
    </xf>
    <xf numFmtId="0" fontId="36" fillId="0" borderId="0" xfId="155" applyFont="1" applyFill="1"/>
    <xf numFmtId="0" fontId="9" fillId="0" borderId="0" xfId="155" applyFont="1" applyFill="1" applyAlignment="1">
      <alignment horizontal="right"/>
    </xf>
    <xf numFmtId="164" fontId="6" fillId="0" borderId="0" xfId="157" applyNumberFormat="1" applyFont="1" applyFill="1"/>
    <xf numFmtId="0" fontId="34" fillId="0" borderId="0" xfId="178" applyFont="1"/>
    <xf numFmtId="0" fontId="9" fillId="0" borderId="0" xfId="178" applyFont="1" applyBorder="1" applyAlignment="1">
      <alignment horizontal="left"/>
    </xf>
    <xf numFmtId="6" fontId="9" fillId="0" borderId="7" xfId="178" quotePrefix="1" applyNumberFormat="1" applyFont="1" applyBorder="1" applyAlignment="1">
      <alignment horizontal="left"/>
    </xf>
    <xf numFmtId="0" fontId="9" fillId="0" borderId="0" xfId="178" quotePrefix="1" applyFont="1" applyBorder="1" applyAlignment="1">
      <alignment horizontal="left"/>
    </xf>
    <xf numFmtId="0" fontId="11" fillId="0" borderId="0" xfId="178" applyFont="1"/>
    <xf numFmtId="166" fontId="9" fillId="0" borderId="0" xfId="178" applyNumberFormat="1" applyFont="1" applyFill="1"/>
    <xf numFmtId="0" fontId="9" fillId="0" borderId="0" xfId="178" applyFont="1" applyAlignment="1">
      <alignment horizontal="left" indent="1"/>
    </xf>
    <xf numFmtId="0" fontId="9" fillId="0" borderId="7" xfId="178" applyFont="1" applyBorder="1" applyAlignment="1">
      <alignment horizontal="left" indent="1"/>
    </xf>
    <xf numFmtId="0" fontId="16" fillId="0" borderId="0" xfId="178" applyFont="1"/>
    <xf numFmtId="166" fontId="16" fillId="0" borderId="0" xfId="178" applyNumberFormat="1" applyFont="1"/>
    <xf numFmtId="0" fontId="9" fillId="0" borderId="0" xfId="178" applyFont="1" applyBorder="1"/>
    <xf numFmtId="0" fontId="9" fillId="0" borderId="7" xfId="178" applyFont="1" applyBorder="1"/>
    <xf numFmtId="0" fontId="9" fillId="0" borderId="0" xfId="178" applyFont="1" applyAlignment="1">
      <alignment horizontal="left" wrapText="1" indent="1"/>
    </xf>
    <xf numFmtId="0" fontId="11" fillId="0" borderId="0" xfId="178" applyFont="1" applyBorder="1"/>
    <xf numFmtId="0" fontId="8" fillId="0" borderId="0" xfId="154" applyFont="1" applyFill="1" applyBorder="1" applyAlignment="1">
      <alignment horizontal="left"/>
    </xf>
    <xf numFmtId="0" fontId="34" fillId="0" borderId="0" xfId="178" applyFont="1" applyFill="1" applyBorder="1"/>
    <xf numFmtId="0" fontId="34" fillId="0" borderId="0" xfId="157" applyFont="1" applyFill="1"/>
    <xf numFmtId="169" fontId="34" fillId="0" borderId="0" xfId="31" applyNumberFormat="1" applyFont="1" applyBorder="1"/>
    <xf numFmtId="0" fontId="11" fillId="0" borderId="0" xfId="30" applyFont="1" applyFill="1" applyAlignment="1">
      <alignment horizontal="left"/>
    </xf>
    <xf numFmtId="164" fontId="11" fillId="0" borderId="0" xfId="0" quotePrefix="1" applyNumberFormat="1" applyFont="1" applyFill="1" applyBorder="1" applyAlignment="1">
      <alignment horizontal="right"/>
    </xf>
    <xf numFmtId="0" fontId="11" fillId="0" borderId="7" xfId="0" applyFont="1" applyBorder="1"/>
    <xf numFmtId="164" fontId="11" fillId="0" borderId="7" xfId="0" quotePrefix="1" applyNumberFormat="1" applyFont="1" applyFill="1" applyBorder="1" applyAlignment="1">
      <alignment horizontal="right"/>
    </xf>
    <xf numFmtId="164" fontId="9" fillId="0" borderId="0" xfId="0" quotePrefix="1" applyNumberFormat="1" applyFont="1" applyFill="1" applyBorder="1" applyAlignment="1">
      <alignment horizontal="right"/>
    </xf>
    <xf numFmtId="164" fontId="9" fillId="0" borderId="7" xfId="0" quotePrefix="1" applyNumberFormat="1" applyFont="1" applyFill="1" applyBorder="1" applyAlignment="1">
      <alignment horizontal="right"/>
    </xf>
    <xf numFmtId="0" fontId="11" fillId="0" borderId="0" xfId="178" applyFont="1" applyFill="1" applyBorder="1"/>
    <xf numFmtId="0" fontId="79" fillId="0" borderId="0" xfId="157" applyFont="1" applyFill="1"/>
    <xf numFmtId="0" fontId="35" fillId="0" borderId="0" xfId="40" applyFont="1" applyFill="1"/>
    <xf numFmtId="0" fontId="36" fillId="0" borderId="0" xfId="23" applyFont="1" applyBorder="1" applyAlignment="1">
      <alignment horizontal="left"/>
    </xf>
    <xf numFmtId="0" fontId="11" fillId="0" borderId="7" xfId="0" applyFont="1" applyBorder="1" applyAlignment="1">
      <alignment horizontal="right" wrapText="1"/>
    </xf>
    <xf numFmtId="0" fontId="9" fillId="0" borderId="7" xfId="0" applyFont="1" applyBorder="1" applyAlignment="1">
      <alignment horizontal="right" wrapText="1"/>
    </xf>
    <xf numFmtId="0" fontId="9" fillId="0" borderId="7" xfId="23" applyFont="1" applyFill="1" applyBorder="1" applyAlignment="1">
      <alignment horizontal="left"/>
    </xf>
    <xf numFmtId="166" fontId="11" fillId="0" borderId="7" xfId="23" applyNumberFormat="1" applyFont="1" applyFill="1" applyBorder="1"/>
    <xf numFmtId="0" fontId="9" fillId="0" borderId="7" xfId="0" applyFont="1" applyBorder="1" applyAlignment="1">
      <alignment horizontal="right" wrapText="1"/>
    </xf>
    <xf numFmtId="14" fontId="11" fillId="0" borderId="7" xfId="31" quotePrefix="1" applyNumberFormat="1" applyFont="1" applyFill="1" applyBorder="1" applyAlignment="1">
      <alignment horizontal="right"/>
    </xf>
    <xf numFmtId="3" fontId="34" fillId="0" borderId="0" xfId="31" applyNumberFormat="1" applyFont="1" applyFill="1"/>
    <xf numFmtId="0" fontId="34" fillId="0" borderId="0" xfId="30" quotePrefix="1" applyFont="1" applyAlignment="1">
      <alignment horizontal="left"/>
    </xf>
    <xf numFmtId="0" fontId="34" fillId="0" borderId="0" xfId="40" applyFont="1" applyFill="1" applyAlignment="1">
      <alignment horizontal="left" indent="1"/>
    </xf>
    <xf numFmtId="0" fontId="34" fillId="0" borderId="0" xfId="0" applyFont="1" applyFill="1" applyAlignment="1">
      <alignment vertical="top" wrapText="1"/>
    </xf>
    <xf numFmtId="169" fontId="59" fillId="0" borderId="0" xfId="155" applyNumberFormat="1" applyFont="1" applyFill="1"/>
    <xf numFmtId="169" fontId="36" fillId="0" borderId="0" xfId="155" applyNumberFormat="1" applyFont="1"/>
    <xf numFmtId="166" fontId="36" fillId="0" borderId="0" xfId="155" applyNumberFormat="1" applyFont="1" applyFill="1"/>
    <xf numFmtId="166" fontId="34" fillId="0" borderId="0" xfId="155" applyNumberFormat="1" applyFont="1" applyFill="1"/>
    <xf numFmtId="166" fontId="34" fillId="0" borderId="0" xfId="155" applyNumberFormat="1" applyFont="1" applyFill="1" applyBorder="1" applyAlignment="1">
      <alignment wrapText="1"/>
    </xf>
    <xf numFmtId="169" fontId="34" fillId="0" borderId="0" xfId="155" applyNumberFormat="1" applyFont="1" applyFill="1"/>
    <xf numFmtId="169" fontId="34" fillId="0" borderId="0" xfId="155" applyNumberFormat="1" applyFont="1"/>
    <xf numFmtId="0" fontId="36" fillId="0" borderId="0" xfId="178" applyFont="1" applyFill="1"/>
    <xf numFmtId="0" fontId="59" fillId="0" borderId="0" xfId="33" applyFont="1" applyFill="1" applyBorder="1"/>
    <xf numFmtId="166" fontId="34" fillId="0" borderId="0" xfId="178" applyNumberFormat="1" applyFont="1" applyFill="1"/>
    <xf numFmtId="168" fontId="36" fillId="0" borderId="0" xfId="178" applyNumberFormat="1" applyFont="1" applyFill="1"/>
    <xf numFmtId="0" fontId="11" fillId="0" borderId="0" xfId="31" quotePrefix="1" applyFont="1" applyFill="1" applyAlignment="1">
      <alignment horizontal="left"/>
    </xf>
    <xf numFmtId="172" fontId="9" fillId="0" borderId="0" xfId="157" applyNumberFormat="1" applyFont="1" applyFill="1"/>
    <xf numFmtId="3" fontId="9" fillId="0" borderId="0" xfId="157" applyNumberFormat="1" applyFont="1" applyFill="1" applyAlignment="1">
      <alignment horizontal="left" wrapText="1" indent="1"/>
    </xf>
    <xf numFmtId="164" fontId="11" fillId="0" borderId="0" xfId="157" applyNumberFormat="1" applyFont="1" applyFill="1"/>
    <xf numFmtId="164" fontId="11" fillId="0" borderId="0" xfId="157" applyNumberFormat="1" applyFont="1" applyFill="1" applyBorder="1"/>
    <xf numFmtId="164" fontId="9" fillId="0" borderId="0" xfId="156" applyNumberFormat="1" applyFont="1" applyFill="1"/>
    <xf numFmtId="3" fontId="9" fillId="0" borderId="7" xfId="157" applyNumberFormat="1" applyFont="1" applyFill="1" applyBorder="1" applyAlignment="1">
      <alignment horizontal="left" wrapText="1" indent="1"/>
    </xf>
    <xf numFmtId="4" fontId="9" fillId="0" borderId="7" xfId="157" applyNumberFormat="1" applyFont="1" applyFill="1" applyBorder="1" applyAlignment="1">
      <alignment horizontal="left"/>
    </xf>
    <xf numFmtId="0" fontId="8" fillId="0" borderId="0" xfId="155" applyFont="1" applyFill="1"/>
    <xf numFmtId="0" fontId="11" fillId="0" borderId="0" xfId="155" applyFont="1" applyFill="1" applyAlignment="1">
      <alignment horizontal="center"/>
    </xf>
    <xf numFmtId="0" fontId="9" fillId="0" borderId="0" xfId="155" applyFont="1" applyFill="1" applyAlignment="1">
      <alignment horizontal="center"/>
    </xf>
    <xf numFmtId="14" fontId="11" fillId="0" borderId="7" xfId="184" quotePrefix="1" applyNumberFormat="1" applyFont="1" applyBorder="1" applyAlignment="1" applyProtection="1">
      <alignment horizontal="right"/>
    </xf>
    <xf numFmtId="0" fontId="11" fillId="0" borderId="7" xfId="184" quotePrefix="1" applyFont="1" applyFill="1" applyBorder="1" applyAlignment="1" applyProtection="1">
      <alignment horizontal="right"/>
    </xf>
    <xf numFmtId="173" fontId="11" fillId="0" borderId="0" xfId="155" applyNumberFormat="1" applyFont="1" applyFill="1"/>
    <xf numFmtId="173" fontId="9" fillId="0" borderId="0" xfId="155" applyNumberFormat="1" applyFont="1" applyFill="1"/>
    <xf numFmtId="166" fontId="9" fillId="0" borderId="0" xfId="155" applyNumberFormat="1" applyFont="1" applyFill="1" applyBorder="1" applyAlignment="1">
      <alignment horizontal="right"/>
    </xf>
    <xf numFmtId="166" fontId="9" fillId="0" borderId="0" xfId="155" applyNumberFormat="1" applyFont="1" applyFill="1" applyAlignment="1">
      <alignment horizontal="left"/>
    </xf>
    <xf numFmtId="169" fontId="11" fillId="0" borderId="0" xfId="155" applyNumberFormat="1" applyFont="1" applyFill="1"/>
    <xf numFmtId="166" fontId="9" fillId="0" borderId="0" xfId="23" applyNumberFormat="1" applyFont="1" applyAlignment="1">
      <alignment horizontal="right"/>
    </xf>
    <xf numFmtId="6" fontId="11" fillId="0" borderId="7" xfId="178" quotePrefix="1" applyNumberFormat="1" applyFont="1" applyFill="1" applyBorder="1" applyAlignment="1">
      <alignment horizontal="right"/>
    </xf>
    <xf numFmtId="166" fontId="11" fillId="0" borderId="0" xfId="178" applyNumberFormat="1" applyFont="1" applyFill="1"/>
    <xf numFmtId="166" fontId="9" fillId="0" borderId="0" xfId="178" applyNumberFormat="1" applyFont="1" applyFill="1" applyAlignment="1">
      <alignment horizontal="right"/>
    </xf>
    <xf numFmtId="14" fontId="11" fillId="0" borderId="7" xfId="178" quotePrefix="1" applyNumberFormat="1" applyFont="1" applyFill="1" applyBorder="1" applyAlignment="1">
      <alignment horizontal="right"/>
    </xf>
    <xf numFmtId="164" fontId="11" fillId="0" borderId="7" xfId="31" applyNumberFormat="1" applyFont="1" applyFill="1" applyBorder="1"/>
    <xf numFmtId="166" fontId="9" fillId="0" borderId="0" xfId="0" applyNumberFormat="1" applyFont="1" applyFill="1" applyBorder="1" applyAlignment="1">
      <alignment horizontal="right"/>
    </xf>
    <xf numFmtId="0" fontId="9" fillId="0" borderId="0" xfId="0" applyFont="1" applyAlignment="1">
      <alignment wrapText="1"/>
    </xf>
    <xf numFmtId="164" fontId="11" fillId="0" borderId="0" xfId="0" applyNumberFormat="1" applyFont="1" applyFill="1" applyBorder="1" applyAlignment="1">
      <alignment horizontal="left"/>
    </xf>
    <xf numFmtId="164" fontId="9" fillId="0" borderId="0" xfId="21" applyNumberFormat="1" applyFont="1"/>
    <xf numFmtId="164" fontId="74" fillId="0" borderId="0" xfId="21" applyNumberFormat="1" applyFont="1" applyFill="1"/>
    <xf numFmtId="164" fontId="74" fillId="0" borderId="0" xfId="21" applyNumberFormat="1" applyFont="1" applyFill="1" applyBorder="1" applyAlignment="1">
      <alignment horizontal="right" wrapText="1"/>
    </xf>
    <xf numFmtId="164" fontId="83" fillId="0" borderId="0" xfId="21" applyNumberFormat="1" applyFont="1" applyFill="1" applyBorder="1" applyAlignment="1">
      <alignment horizontal="left"/>
    </xf>
    <xf numFmtId="0" fontId="9" fillId="0" borderId="7" xfId="30" applyFont="1" applyFill="1" applyBorder="1" applyAlignment="1">
      <alignment horizontal="right"/>
    </xf>
    <xf numFmtId="166" fontId="11" fillId="0" borderId="7" xfId="30" applyNumberFormat="1" applyFont="1" applyFill="1" applyBorder="1"/>
    <xf numFmtId="166" fontId="9" fillId="0" borderId="0" xfId="30" applyNumberFormat="1" applyFont="1" applyFill="1" applyBorder="1"/>
    <xf numFmtId="166" fontId="9" fillId="0" borderId="7" xfId="30" applyNumberFormat="1" applyFont="1" applyFill="1" applyBorder="1"/>
    <xf numFmtId="166" fontId="11" fillId="0" borderId="0" xfId="30" applyNumberFormat="1" applyFont="1" applyFill="1" applyBorder="1"/>
    <xf numFmtId="164" fontId="9" fillId="0" borderId="0" xfId="40" applyNumberFormat="1" applyFont="1" applyFill="1"/>
    <xf numFmtId="166" fontId="9" fillId="0" borderId="0" xfId="0" applyNumberFormat="1" applyFont="1" applyFill="1" applyAlignment="1">
      <alignment vertical="top" wrapText="1"/>
    </xf>
    <xf numFmtId="164" fontId="9" fillId="0" borderId="0" xfId="40" applyNumberFormat="1" applyFont="1" applyFill="1" applyAlignment="1">
      <alignment horizontal="right"/>
    </xf>
    <xf numFmtId="164" fontId="9" fillId="0" borderId="7" xfId="40" applyNumberFormat="1" applyFont="1" applyFill="1" applyBorder="1" applyAlignment="1">
      <alignment horizontal="right"/>
    </xf>
    <xf numFmtId="166" fontId="9" fillId="0" borderId="7" xfId="0" applyNumberFormat="1" applyFont="1" applyFill="1" applyBorder="1" applyAlignment="1">
      <alignment horizontal="right" vertical="top" wrapText="1"/>
    </xf>
    <xf numFmtId="166" fontId="9" fillId="0" borderId="0" xfId="32" applyNumberFormat="1" applyFont="1"/>
    <xf numFmtId="166" fontId="9" fillId="0" borderId="7" xfId="31" applyNumberFormat="1" applyFont="1" applyBorder="1"/>
    <xf numFmtId="166" fontId="9" fillId="0" borderId="7" xfId="32" applyNumberFormat="1" applyFont="1" applyBorder="1"/>
    <xf numFmtId="166" fontId="9" fillId="0" borderId="0" xfId="31" quotePrefix="1" applyNumberFormat="1" applyFont="1" applyAlignment="1"/>
    <xf numFmtId="175" fontId="9" fillId="0" borderId="0" xfId="31" applyNumberFormat="1" applyFont="1"/>
    <xf numFmtId="0" fontId="36" fillId="0" borderId="0" xfId="34" applyFont="1" applyFill="1"/>
    <xf numFmtId="164" fontId="9" fillId="0" borderId="0" xfId="32" applyNumberFormat="1" applyFont="1" applyFill="1" applyAlignment="1">
      <alignment horizontal="right"/>
    </xf>
    <xf numFmtId="6" fontId="11" fillId="0" borderId="7" xfId="31" quotePrefix="1" applyNumberFormat="1" applyFont="1" applyBorder="1" applyAlignment="1">
      <alignment horizontal="right"/>
    </xf>
    <xf numFmtId="0" fontId="36" fillId="0" borderId="0" xfId="0" applyFont="1" applyFill="1" applyAlignment="1">
      <alignment vertical="top" wrapText="1"/>
    </xf>
    <xf numFmtId="164" fontId="11" fillId="0" borderId="0" xfId="40" applyNumberFormat="1" applyFont="1" applyFill="1"/>
    <xf numFmtId="164" fontId="11" fillId="0" borderId="7" xfId="40" applyNumberFormat="1" applyFont="1" applyFill="1" applyBorder="1" applyAlignment="1">
      <alignment horizontal="right"/>
    </xf>
    <xf numFmtId="164" fontId="11" fillId="0" borderId="0" xfId="40" applyNumberFormat="1" applyFont="1" applyFill="1" applyAlignment="1">
      <alignment horizontal="right"/>
    </xf>
    <xf numFmtId="164" fontId="11" fillId="0" borderId="0" xfId="0" applyNumberFormat="1" applyFont="1" applyFill="1" applyBorder="1"/>
    <xf numFmtId="166" fontId="11" fillId="0" borderId="0" xfId="0" applyNumberFormat="1" applyFont="1" applyFill="1" applyAlignment="1">
      <alignment vertical="top" wrapText="1"/>
    </xf>
    <xf numFmtId="166" fontId="11" fillId="0" borderId="7" xfId="0" applyNumberFormat="1" applyFont="1" applyFill="1" applyBorder="1" applyAlignment="1">
      <alignment horizontal="right" vertical="top" wrapText="1"/>
    </xf>
    <xf numFmtId="166" fontId="9" fillId="0" borderId="0" xfId="40" applyNumberFormat="1" applyFont="1" applyFill="1"/>
    <xf numFmtId="164" fontId="9" fillId="0" borderId="7" xfId="40" applyNumberFormat="1" applyFont="1" applyFill="1" applyBorder="1"/>
    <xf numFmtId="166" fontId="36" fillId="0" borderId="0" xfId="178" applyNumberFormat="1" applyFont="1" applyFill="1"/>
    <xf numFmtId="164" fontId="80" fillId="0" borderId="0" xfId="21" applyNumberFormat="1" applyFont="1"/>
    <xf numFmtId="164" fontId="80" fillId="0" borderId="0" xfId="21" applyNumberFormat="1" applyFont="1" applyFill="1"/>
    <xf numFmtId="164" fontId="80" fillId="0" borderId="7" xfId="21" applyNumberFormat="1" applyFont="1" applyBorder="1"/>
    <xf numFmtId="165" fontId="9" fillId="0" borderId="7" xfId="157" applyNumberFormat="1" applyFont="1" applyFill="1" applyBorder="1" applyAlignment="1">
      <alignment horizontal="left" wrapText="1" indent="1"/>
    </xf>
    <xf numFmtId="166" fontId="11" fillId="0" borderId="7" xfId="155" applyNumberFormat="1" applyFont="1" applyFill="1" applyBorder="1" applyAlignment="1">
      <alignment horizontal="right"/>
    </xf>
    <xf numFmtId="166" fontId="9" fillId="0" borderId="7" xfId="155" applyNumberFormat="1" applyFont="1" applyFill="1" applyBorder="1"/>
    <xf numFmtId="0" fontId="11" fillId="0" borderId="7" xfId="184" quotePrefix="1" applyFont="1" applyBorder="1" applyAlignment="1" applyProtection="1">
      <alignment horizontal="right"/>
    </xf>
    <xf numFmtId="166" fontId="11" fillId="0" borderId="0" xfId="155" applyNumberFormat="1" applyFont="1" applyFill="1" applyAlignment="1">
      <alignment horizontal="right"/>
    </xf>
    <xf numFmtId="166" fontId="11" fillId="0" borderId="0" xfId="156" applyNumberFormat="1" applyFont="1" applyFill="1" applyAlignment="1">
      <alignment wrapText="1"/>
    </xf>
    <xf numFmtId="166" fontId="11" fillId="0" borderId="0" xfId="155" applyNumberFormat="1" applyFont="1" applyFill="1" applyBorder="1"/>
    <xf numFmtId="166" fontId="11" fillId="0" borderId="7" xfId="156" applyNumberFormat="1" applyFont="1" applyFill="1" applyBorder="1"/>
    <xf numFmtId="166" fontId="11" fillId="0" borderId="12" xfId="155" applyNumberFormat="1" applyFont="1" applyFill="1" applyBorder="1" applyAlignment="1">
      <alignment horizontal="right"/>
    </xf>
    <xf numFmtId="166" fontId="11" fillId="0" borderId="0" xfId="155" applyNumberFormat="1" applyFont="1" applyFill="1" applyBorder="1" applyAlignment="1">
      <alignment horizontal="right"/>
    </xf>
    <xf numFmtId="166" fontId="11" fillId="0" borderId="0" xfId="155" applyNumberFormat="1" applyFont="1" applyFill="1" applyBorder="1" applyAlignment="1">
      <alignment wrapText="1"/>
    </xf>
    <xf numFmtId="166" fontId="11" fillId="0" borderId="0" xfId="155" applyNumberFormat="1" applyFont="1" applyFill="1" applyAlignment="1">
      <alignment horizontal="left"/>
    </xf>
    <xf numFmtId="164" fontId="9" fillId="0" borderId="7" xfId="160" applyNumberFormat="1" applyFont="1" applyFill="1" applyBorder="1"/>
    <xf numFmtId="164" fontId="34" fillId="0" borderId="0" xfId="157" applyNumberFormat="1" applyFont="1" applyFill="1" applyBorder="1"/>
    <xf numFmtId="166" fontId="11" fillId="0" borderId="0" xfId="178" applyNumberFormat="1" applyFont="1" applyFill="1" applyAlignment="1">
      <alignment horizontal="right"/>
    </xf>
    <xf numFmtId="164" fontId="9" fillId="0" borderId="0" xfId="32" applyNumberFormat="1" applyFont="1"/>
    <xf numFmtId="164" fontId="9" fillId="0" borderId="7" xfId="32" applyNumberFormat="1" applyFont="1" applyBorder="1"/>
    <xf numFmtId="164" fontId="9" fillId="0" borderId="0" xfId="30" applyNumberFormat="1" applyFont="1"/>
    <xf numFmtId="0" fontId="11" fillId="0" borderId="7" xfId="0" applyFont="1" applyBorder="1" applyAlignment="1">
      <alignment horizontal="right" wrapText="1"/>
    </xf>
    <xf numFmtId="0" fontId="9" fillId="0" borderId="7" xfId="0" applyFont="1" applyBorder="1" applyAlignment="1">
      <alignment horizontal="right" wrapText="1"/>
    </xf>
    <xf numFmtId="0" fontId="84" fillId="0" borderId="7" xfId="30" quotePrefix="1" applyFont="1" applyFill="1" applyBorder="1" applyAlignment="1">
      <alignment horizontal="right"/>
    </xf>
    <xf numFmtId="0" fontId="84" fillId="0" borderId="7" xfId="30" applyFont="1" applyFill="1" applyBorder="1" applyAlignment="1">
      <alignment horizontal="right"/>
    </xf>
    <xf numFmtId="14" fontId="84" fillId="0" borderId="7" xfId="30" quotePrefix="1" applyNumberFormat="1" applyFont="1" applyFill="1" applyBorder="1" applyAlignment="1">
      <alignment horizontal="right"/>
    </xf>
    <xf numFmtId="0" fontId="80" fillId="0" borderId="0" xfId="31" applyFont="1"/>
    <xf numFmtId="0" fontId="80" fillId="0" borderId="0" xfId="30" applyFont="1" applyFill="1"/>
    <xf numFmtId="0" fontId="84" fillId="0" borderId="0" xfId="30" applyFont="1" applyFill="1"/>
    <xf numFmtId="0" fontId="80" fillId="0" borderId="0" xfId="30" applyFont="1"/>
    <xf numFmtId="0" fontId="84" fillId="0" borderId="0" xfId="30" applyFont="1"/>
    <xf numFmtId="166" fontId="84" fillId="0" borderId="0" xfId="32" applyNumberFormat="1" applyFont="1" applyFill="1"/>
    <xf numFmtId="166" fontId="84" fillId="0" borderId="0" xfId="32" applyNumberFormat="1" applyFont="1" applyFill="1" applyAlignment="1">
      <alignment horizontal="right"/>
    </xf>
    <xf numFmtId="164" fontId="80" fillId="0" borderId="0" xfId="32" applyNumberFormat="1" applyFont="1" applyFill="1"/>
    <xf numFmtId="166" fontId="80" fillId="0" borderId="0" xfId="32" applyNumberFormat="1" applyFont="1" applyFill="1" applyAlignment="1">
      <alignment horizontal="right"/>
    </xf>
    <xf numFmtId="166" fontId="80" fillId="0" borderId="0" xfId="32" applyNumberFormat="1" applyFont="1" applyFill="1"/>
    <xf numFmtId="166" fontId="84" fillId="0" borderId="7" xfId="31" applyNumberFormat="1" applyFont="1" applyFill="1" applyBorder="1"/>
    <xf numFmtId="166" fontId="84" fillId="0" borderId="7" xfId="32" applyNumberFormat="1" applyFont="1" applyFill="1" applyBorder="1" applyAlignment="1">
      <alignment horizontal="right"/>
    </xf>
    <xf numFmtId="164" fontId="80" fillId="0" borderId="7" xfId="32" applyNumberFormat="1" applyFont="1" applyFill="1" applyBorder="1"/>
    <xf numFmtId="166" fontId="80" fillId="0" borderId="7" xfId="32" applyNumberFormat="1" applyFont="1" applyFill="1" applyBorder="1" applyAlignment="1">
      <alignment horizontal="right"/>
    </xf>
    <xf numFmtId="166" fontId="80" fillId="0" borderId="7" xfId="31" applyNumberFormat="1" applyFont="1" applyFill="1" applyBorder="1"/>
    <xf numFmtId="166" fontId="84" fillId="0" borderId="0" xfId="30" applyNumberFormat="1" applyFont="1" applyFill="1"/>
    <xf numFmtId="164" fontId="80" fillId="0" borderId="0" xfId="30" applyNumberFormat="1" applyFont="1" applyFill="1"/>
    <xf numFmtId="166" fontId="80" fillId="0" borderId="0" xfId="30" applyNumberFormat="1" applyFont="1" applyFill="1"/>
    <xf numFmtId="3" fontId="80" fillId="0" borderId="0" xfId="30" applyNumberFormat="1" applyFont="1" applyFill="1"/>
    <xf numFmtId="164" fontId="80" fillId="0" borderId="0" xfId="30" applyNumberFormat="1" applyFont="1"/>
    <xf numFmtId="3" fontId="80" fillId="0" borderId="0" xfId="30" applyNumberFormat="1" applyFont="1"/>
    <xf numFmtId="0" fontId="80" fillId="0" borderId="0" xfId="31" applyFont="1" applyFill="1"/>
    <xf numFmtId="0" fontId="80" fillId="0" borderId="7" xfId="30" quotePrefix="1" applyFont="1" applyBorder="1" applyAlignment="1">
      <alignment horizontal="left"/>
    </xf>
    <xf numFmtId="0" fontId="80" fillId="0" borderId="0" xfId="32" applyFont="1"/>
    <xf numFmtId="0" fontId="80" fillId="0" borderId="7" xfId="31" applyFont="1" applyBorder="1"/>
    <xf numFmtId="166" fontId="84" fillId="0" borderId="7" xfId="30" applyNumberFormat="1" applyFont="1" applyFill="1" applyBorder="1"/>
    <xf numFmtId="166" fontId="11" fillId="0" borderId="0" xfId="0" applyNumberFormat="1" applyFont="1" applyFill="1" applyBorder="1" applyAlignment="1">
      <alignment horizontal="right"/>
    </xf>
    <xf numFmtId="166" fontId="78" fillId="0" borderId="0" xfId="0" applyNumberFormat="1" applyFont="1" applyFill="1" applyBorder="1" applyAlignment="1">
      <alignment horizontal="right"/>
    </xf>
    <xf numFmtId="165" fontId="9" fillId="0" borderId="7" xfId="32" applyNumberFormat="1" applyFont="1" applyFill="1" applyBorder="1"/>
    <xf numFmtId="172" fontId="11" fillId="0" borderId="7" xfId="32" applyNumberFormat="1" applyFont="1" applyFill="1" applyBorder="1"/>
    <xf numFmtId="166" fontId="34" fillId="0" borderId="0" xfId="31" applyNumberFormat="1" applyFont="1" applyFill="1"/>
    <xf numFmtId="166" fontId="84" fillId="0" borderId="7" xfId="32" applyNumberFormat="1" applyFont="1" applyFill="1" applyBorder="1"/>
    <xf numFmtId="164" fontId="80" fillId="0" borderId="7" xfId="32" applyNumberFormat="1" applyFont="1" applyBorder="1"/>
    <xf numFmtId="164" fontId="84" fillId="0" borderId="0" xfId="30" applyNumberFormat="1" applyFont="1" applyFill="1"/>
    <xf numFmtId="0" fontId="84" fillId="0" borderId="0" xfId="0" applyFont="1" applyFill="1"/>
    <xf numFmtId="0" fontId="80" fillId="0" borderId="0" xfId="0" applyFont="1" applyFill="1"/>
    <xf numFmtId="3" fontId="9" fillId="0" borderId="0" xfId="23" applyNumberFormat="1" applyFont="1" applyFill="1"/>
    <xf numFmtId="0" fontId="9" fillId="0" borderId="7" xfId="23" applyFont="1" applyFill="1" applyBorder="1"/>
    <xf numFmtId="164" fontId="9" fillId="0" borderId="7" xfId="23" applyNumberFormat="1" applyFont="1" applyFill="1" applyBorder="1"/>
    <xf numFmtId="164" fontId="0" fillId="0" borderId="7" xfId="0" applyNumberFormat="1" applyBorder="1"/>
    <xf numFmtId="0" fontId="9" fillId="0" borderId="0" xfId="0" applyFont="1" applyAlignment="1">
      <alignment wrapText="1"/>
    </xf>
    <xf numFmtId="0" fontId="9" fillId="0" borderId="0" xfId="0" applyFont="1" applyAlignment="1">
      <alignment horizontal="left" vertical="top" wrapText="1"/>
    </xf>
    <xf numFmtId="0" fontId="9" fillId="0" borderId="0" xfId="0" applyFont="1" applyAlignment="1">
      <alignment vertical="center"/>
    </xf>
    <xf numFmtId="0" fontId="9" fillId="0" borderId="0" xfId="30" quotePrefix="1" applyFont="1" applyBorder="1" applyAlignment="1">
      <alignment horizontal="left"/>
    </xf>
    <xf numFmtId="6" fontId="11" fillId="0" borderId="0" xfId="31" quotePrefix="1" applyNumberFormat="1" applyFont="1" applyFill="1" applyBorder="1" applyAlignment="1">
      <alignment horizontal="right"/>
    </xf>
    <xf numFmtId="6" fontId="11" fillId="0" borderId="0" xfId="31" quotePrefix="1" applyNumberFormat="1" applyFont="1" applyBorder="1" applyAlignment="1">
      <alignment horizontal="right"/>
    </xf>
    <xf numFmtId="14" fontId="11" fillId="0" borderId="0" xfId="31" quotePrefix="1" applyNumberFormat="1" applyFont="1" applyFill="1" applyBorder="1" applyAlignment="1">
      <alignment horizontal="right"/>
    </xf>
    <xf numFmtId="0" fontId="11" fillId="50" borderId="9" xfId="23" applyFont="1" applyFill="1" applyBorder="1" applyAlignment="1">
      <alignment horizontal="center"/>
    </xf>
    <xf numFmtId="0" fontId="11" fillId="50" borderId="29" xfId="23" applyFont="1" applyFill="1" applyBorder="1" applyAlignment="1">
      <alignment horizontal="center"/>
    </xf>
    <xf numFmtId="164" fontId="9" fillId="49" borderId="31" xfId="23" applyNumberFormat="1" applyFont="1" applyFill="1" applyBorder="1" applyAlignment="1">
      <alignment horizontal="left" vertical="top" wrapText="1"/>
    </xf>
    <xf numFmtId="0" fontId="9" fillId="50" borderId="11" xfId="26" quotePrefix="1" applyFont="1" applyFill="1" applyBorder="1" applyAlignment="1" applyProtection="1">
      <alignment horizontal="center"/>
    </xf>
    <xf numFmtId="0" fontId="9" fillId="50" borderId="7" xfId="26" quotePrefix="1" applyFont="1" applyFill="1" applyBorder="1" applyAlignment="1" applyProtection="1">
      <alignment horizontal="center"/>
    </xf>
    <xf numFmtId="0" fontId="9" fillId="50" borderId="13" xfId="26" quotePrefix="1" applyFont="1" applyFill="1" applyBorder="1" applyAlignment="1" applyProtection="1">
      <alignment horizontal="center"/>
    </xf>
    <xf numFmtId="0" fontId="9" fillId="51" borderId="28" xfId="0" applyFont="1" applyFill="1" applyBorder="1" applyAlignment="1">
      <alignment horizontal="center"/>
    </xf>
    <xf numFmtId="0" fontId="9" fillId="51" borderId="9" xfId="0" applyFont="1" applyFill="1" applyBorder="1" applyAlignment="1">
      <alignment horizontal="center"/>
    </xf>
    <xf numFmtId="0" fontId="9" fillId="51" borderId="29" xfId="0" applyFont="1" applyFill="1" applyBorder="1" applyAlignment="1">
      <alignment horizontal="center"/>
    </xf>
    <xf numFmtId="0" fontId="9" fillId="51" borderId="10" xfId="0" applyFont="1" applyFill="1" applyBorder="1" applyAlignment="1">
      <alignment horizontal="left"/>
    </xf>
    <xf numFmtId="0" fontId="9" fillId="51" borderId="0" xfId="0" applyFont="1" applyFill="1" applyBorder="1" applyAlignment="1">
      <alignment horizontal="left"/>
    </xf>
    <xf numFmtId="0" fontId="9" fillId="51" borderId="14" xfId="0" applyFont="1" applyFill="1" applyBorder="1" applyAlignment="1">
      <alignment horizontal="left"/>
    </xf>
    <xf numFmtId="0" fontId="9" fillId="51" borderId="10" xfId="0" applyFont="1" applyFill="1" applyBorder="1" applyAlignment="1">
      <alignment horizontal="left" vertical="top"/>
    </xf>
    <xf numFmtId="0" fontId="9" fillId="51" borderId="0" xfId="0" applyFont="1" applyFill="1" applyBorder="1" applyAlignment="1">
      <alignment horizontal="left" vertical="top"/>
    </xf>
    <xf numFmtId="0" fontId="9" fillId="51" borderId="14" xfId="0" applyFont="1" applyFill="1" applyBorder="1" applyAlignment="1">
      <alignment horizontal="left" vertical="top"/>
    </xf>
    <xf numFmtId="0" fontId="9" fillId="51" borderId="11" xfId="0" applyFont="1" applyFill="1" applyBorder="1" applyAlignment="1">
      <alignment horizontal="left" vertical="top"/>
    </xf>
    <xf numFmtId="0" fontId="9" fillId="51" borderId="7" xfId="0" applyFont="1" applyFill="1" applyBorder="1" applyAlignment="1">
      <alignment horizontal="left" vertical="top"/>
    </xf>
    <xf numFmtId="0" fontId="9" fillId="51" borderId="13" xfId="0" applyFont="1" applyFill="1" applyBorder="1" applyAlignment="1">
      <alignment horizontal="left" vertical="top"/>
    </xf>
    <xf numFmtId="0" fontId="9" fillId="51" borderId="10" xfId="0" applyFont="1" applyFill="1" applyBorder="1" applyAlignment="1">
      <alignment horizontal="left" vertical="top" wrapText="1"/>
    </xf>
    <xf numFmtId="0" fontId="9" fillId="51" borderId="0" xfId="0" applyFont="1" applyFill="1" applyBorder="1" applyAlignment="1">
      <alignment horizontal="left" vertical="top" wrapText="1"/>
    </xf>
    <xf numFmtId="0" fontId="9" fillId="51" borderId="14" xfId="0" applyFont="1" applyFill="1" applyBorder="1" applyAlignment="1">
      <alignment horizontal="left" vertical="top" wrapText="1"/>
    </xf>
    <xf numFmtId="0" fontId="9" fillId="0" borderId="31" xfId="23" applyFont="1" applyBorder="1" applyAlignment="1">
      <alignment horizontal="left" vertical="top" wrapText="1"/>
    </xf>
    <xf numFmtId="166" fontId="9" fillId="0" borderId="31" xfId="23" applyNumberFormat="1" applyFont="1" applyBorder="1" applyAlignment="1">
      <alignment horizontal="left" vertical="top" wrapText="1"/>
    </xf>
    <xf numFmtId="166" fontId="9" fillId="0" borderId="31" xfId="178" applyNumberFormat="1" applyBorder="1" applyAlignment="1">
      <alignment horizontal="left" vertical="top" wrapText="1"/>
    </xf>
    <xf numFmtId="0" fontId="9" fillId="0" borderId="0" xfId="34" applyFont="1" applyFill="1" applyAlignment="1">
      <alignment horizontal="left" wrapText="1"/>
    </xf>
    <xf numFmtId="0" fontId="9"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Fill="1" applyAlignment="1">
      <alignment horizontal="left" vertical="top" wrapText="1"/>
    </xf>
    <xf numFmtId="0" fontId="9" fillId="0" borderId="0" xfId="0" applyFont="1" applyBorder="1" applyAlignment="1">
      <alignment horizontal="left"/>
    </xf>
    <xf numFmtId="0" fontId="9" fillId="0" borderId="7" xfId="0" applyFont="1" applyBorder="1" applyAlignment="1">
      <alignment horizontal="left"/>
    </xf>
    <xf numFmtId="0" fontId="9" fillId="0" borderId="7" xfId="0" applyFont="1" applyBorder="1" applyAlignment="1">
      <alignment horizontal="center" wrapText="1"/>
    </xf>
    <xf numFmtId="0" fontId="9" fillId="0" borderId="0" xfId="0" applyFont="1" applyBorder="1" applyAlignment="1">
      <alignment horizontal="right" wrapText="1"/>
    </xf>
    <xf numFmtId="0" fontId="9" fillId="0" borderId="7" xfId="0" applyFont="1" applyBorder="1" applyAlignment="1">
      <alignment horizontal="right" wrapText="1"/>
    </xf>
    <xf numFmtId="0" fontId="11" fillId="0" borderId="0" xfId="0" applyFont="1" applyBorder="1" applyAlignment="1">
      <alignment horizontal="left"/>
    </xf>
    <xf numFmtId="0" fontId="11" fillId="0" borderId="7" xfId="0" applyFont="1" applyBorder="1" applyAlignment="1">
      <alignment horizontal="left"/>
    </xf>
    <xf numFmtId="0" fontId="11" fillId="0" borderId="7" xfId="0" applyFont="1" applyBorder="1" applyAlignment="1">
      <alignment horizontal="center" wrapText="1"/>
    </xf>
    <xf numFmtId="0" fontId="11" fillId="0" borderId="0" xfId="0" applyFont="1" applyBorder="1" applyAlignment="1">
      <alignment horizontal="right" wrapText="1"/>
    </xf>
    <xf numFmtId="0" fontId="11" fillId="0" borderId="7" xfId="0" applyFont="1" applyBorder="1" applyAlignment="1">
      <alignment horizontal="right" wrapText="1"/>
    </xf>
    <xf numFmtId="0" fontId="9" fillId="0" borderId="0" xfId="30" applyFont="1" applyFill="1" applyAlignment="1">
      <alignment horizontal="left" vertical="top" wrapText="1"/>
    </xf>
    <xf numFmtId="0" fontId="9" fillId="0" borderId="0" xfId="0" applyFont="1" applyFill="1" applyAlignment="1">
      <alignment vertical="top" wrapText="1"/>
    </xf>
    <xf numFmtId="0" fontId="9" fillId="0" borderId="0" xfId="0" applyFont="1" applyAlignment="1">
      <alignment wrapText="1"/>
    </xf>
    <xf numFmtId="0" fontId="9" fillId="0" borderId="0" xfId="40" applyFont="1" applyFill="1" applyAlignment="1">
      <alignment horizontal="left" vertical="top" wrapText="1"/>
    </xf>
    <xf numFmtId="0" fontId="9" fillId="0" borderId="0" xfId="40" applyFont="1" applyAlignment="1">
      <alignment wrapText="1"/>
    </xf>
  </cellXfs>
  <cellStyles count="185">
    <cellStyle name="20 % - Aksentti1" xfId="1" builtinId="30" customBuiltin="1"/>
    <cellStyle name="20 % - Aksentti1 2" xfId="88"/>
    <cellStyle name="20 % - Aksentti1 3" xfId="133"/>
    <cellStyle name="20 % - Aksentti1 3 2" xfId="162"/>
    <cellStyle name="20 % - Aksentti2" xfId="2" builtinId="34" customBuiltin="1"/>
    <cellStyle name="20 % - Aksentti2 2" xfId="89"/>
    <cellStyle name="20 % - Aksentti2 3" xfId="135"/>
    <cellStyle name="20 % - Aksentti2 3 2" xfId="164"/>
    <cellStyle name="20 % - Aksentti3" xfId="3" builtinId="38" customBuiltin="1"/>
    <cellStyle name="20 % - Aksentti3 2" xfId="90"/>
    <cellStyle name="20 % - Aksentti3 3" xfId="137"/>
    <cellStyle name="20 % - Aksentti3 3 2" xfId="166"/>
    <cellStyle name="20 % - Aksentti4" xfId="4" builtinId="42" customBuiltin="1"/>
    <cellStyle name="20 % - Aksentti4 2" xfId="91"/>
    <cellStyle name="20 % - Aksentti4 3" xfId="139"/>
    <cellStyle name="20 % - Aksentti4 3 2" xfId="168"/>
    <cellStyle name="20 % - Aksentti5" xfId="5" builtinId="46" customBuiltin="1"/>
    <cellStyle name="20 % - Aksentti5 2" xfId="92"/>
    <cellStyle name="20 % - Aksentti5 3" xfId="141"/>
    <cellStyle name="20 % - Aksentti5 3 2" xfId="170"/>
    <cellStyle name="20 % - Aksentti6" xfId="6" builtinId="50" customBuiltin="1"/>
    <cellStyle name="20 % - Aksentti6 2" xfId="93"/>
    <cellStyle name="20 % - Aksentti6 3" xfId="143"/>
    <cellStyle name="20 % - Aksentti6 3 2" xfId="172"/>
    <cellStyle name="40 % - Aksentti1" xfId="7" builtinId="31" customBuiltin="1"/>
    <cellStyle name="40 % - Aksentti1 2" xfId="94"/>
    <cellStyle name="40 % - Aksentti1 3" xfId="134"/>
    <cellStyle name="40 % - Aksentti1 3 2" xfId="163"/>
    <cellStyle name="40 % - Aksentti2" xfId="8" builtinId="35" customBuiltin="1"/>
    <cellStyle name="40 % - Aksentti2 2" xfId="95"/>
    <cellStyle name="40 % - Aksentti2 3" xfId="136"/>
    <cellStyle name="40 % - Aksentti2 3 2" xfId="165"/>
    <cellStyle name="40 % - Aksentti3" xfId="9" builtinId="39" customBuiltin="1"/>
    <cellStyle name="40 % - Aksentti3 2" xfId="96"/>
    <cellStyle name="40 % - Aksentti3 3" xfId="138"/>
    <cellStyle name="40 % - Aksentti3 3 2" xfId="167"/>
    <cellStyle name="40 % - Aksentti4" xfId="10" builtinId="43" customBuiltin="1"/>
    <cellStyle name="40 % - Aksentti4 2" xfId="97"/>
    <cellStyle name="40 % - Aksentti4 3" xfId="140"/>
    <cellStyle name="40 % - Aksentti4 3 2" xfId="169"/>
    <cellStyle name="40 % - Aksentti5" xfId="11" builtinId="47" customBuiltin="1"/>
    <cellStyle name="40 % - Aksentti5 2" xfId="98"/>
    <cellStyle name="40 % - Aksentti5 3" xfId="142"/>
    <cellStyle name="40 % - Aksentti5 3 2" xfId="171"/>
    <cellStyle name="40 % - Aksentti6" xfId="12" builtinId="51" customBuiltin="1"/>
    <cellStyle name="40 % - Aksentti6 2" xfId="99"/>
    <cellStyle name="40 % - Aksentti6 3" xfId="144"/>
    <cellStyle name="40 % - Aksentti6 3 2" xfId="173"/>
    <cellStyle name="60 % - Aksentti1" xfId="13" builtinId="32" customBuiltin="1"/>
    <cellStyle name="60 % - Aksentti1 2" xfId="100"/>
    <cellStyle name="60 % - Aksentti2" xfId="14" builtinId="36" customBuiltin="1"/>
    <cellStyle name="60 % - Aksentti2 2" xfId="101"/>
    <cellStyle name="60 % - Aksentti3" xfId="15" builtinId="40" customBuiltin="1"/>
    <cellStyle name="60 % - Aksentti3 2" xfId="102"/>
    <cellStyle name="60 % - Aksentti4" xfId="16" builtinId="44" customBuiltin="1"/>
    <cellStyle name="60 % - Aksentti4 2" xfId="103"/>
    <cellStyle name="60 % - Aksentti5" xfId="17" builtinId="48" customBuiltin="1"/>
    <cellStyle name="60 % - Aksentti5 2" xfId="104"/>
    <cellStyle name="60 % - Aksentti6" xfId="18" builtinId="52" customBuiltin="1"/>
    <cellStyle name="60 % - Aksentti6 2" xfId="105"/>
    <cellStyle name="Accent1" xfId="60"/>
    <cellStyle name="Accent2" xfId="61"/>
    <cellStyle name="Accent3" xfId="62"/>
    <cellStyle name="Accent4" xfId="63"/>
    <cellStyle name="Accent5" xfId="64"/>
    <cellStyle name="Accent6" xfId="65"/>
    <cellStyle name="Aksentti1 2" xfId="106"/>
    <cellStyle name="Aksentti2 2" xfId="107"/>
    <cellStyle name="Aksentti3 2" xfId="108"/>
    <cellStyle name="Aksentti4 2" xfId="109"/>
    <cellStyle name="Aksentti5 2" xfId="110"/>
    <cellStyle name="Aksentti6 2" xfId="111"/>
    <cellStyle name="Bad" xfId="52"/>
    <cellStyle name="Calculation" xfId="55"/>
    <cellStyle name="Check Cell" xfId="57"/>
    <cellStyle name="Erotin 2" xfId="177"/>
    <cellStyle name="Erotin 3" xfId="183"/>
    <cellStyle name="Explanatory Text" xfId="59"/>
    <cellStyle name="Good" xfId="51"/>
    <cellStyle name="Heading 1" xfId="47"/>
    <cellStyle name="Heading 2" xfId="48"/>
    <cellStyle name="Heading 3" xfId="49"/>
    <cellStyle name="Heading 4" xfId="50"/>
    <cellStyle name="Huomautus 2" xfId="66"/>
    <cellStyle name="Huomautus 2 2" xfId="149"/>
    <cellStyle name="Huomautus 2 2 2" xfId="174"/>
    <cellStyle name="Huomautus 2 3" xfId="158"/>
    <cellStyle name="Huomautus 3" xfId="112"/>
    <cellStyle name="Huono 2" xfId="113"/>
    <cellStyle name="Hyperlink" xfId="67"/>
    <cellStyle name="Hyvä 2" xfId="114"/>
    <cellStyle name="Input" xfId="53"/>
    <cellStyle name="Laskenta 2" xfId="115"/>
    <cellStyle name="Linked Cell" xfId="56"/>
    <cellStyle name="Linkitetty solu 2" xfId="116"/>
    <cellStyle name="Neutraali" xfId="19" builtinId="28" customBuiltin="1"/>
    <cellStyle name="Neutraali 2" xfId="117"/>
    <cellStyle name="Normaali" xfId="0" builtinId="0"/>
    <cellStyle name="Normaali 10" xfId="179"/>
    <cellStyle name="Normaali 11" xfId="181"/>
    <cellStyle name="Normaali 2" xfId="20"/>
    <cellStyle name="Normaali 2 2" xfId="21"/>
    <cellStyle name="Normaali 2 2 2" xfId="68"/>
    <cellStyle name="Normaali 3" xfId="22"/>
    <cellStyle name="Normaali 3 2" xfId="43"/>
    <cellStyle name="Normaali 3 3" xfId="69"/>
    <cellStyle name="Normaali 4" xfId="41"/>
    <cellStyle name="Normaali 4 2" xfId="70"/>
    <cellStyle name="Normaali 4 2 2" xfId="150"/>
    <cellStyle name="Normaali 4 2 2 2" xfId="175"/>
    <cellStyle name="Normaali 4 2 3" xfId="159"/>
    <cellStyle name="Normaali 5" xfId="42"/>
    <cellStyle name="Normaali 5 2" xfId="46"/>
    <cellStyle name="Normaali 5 2 2" xfId="148"/>
    <cellStyle name="Normaali 6" xfId="45"/>
    <cellStyle name="Normaali 6 2" xfId="147"/>
    <cellStyle name="Normaali 7" xfId="145"/>
    <cellStyle name="Normaali 8" xfId="87"/>
    <cellStyle name="Normaali 8 2" xfId="151"/>
    <cellStyle name="Normaali 9" xfId="131"/>
    <cellStyle name="Normaali 9 2" xfId="160"/>
    <cellStyle name="Normaali_1001 L&amp;T OYJ VUOSIKERTOMUS 2003" xfId="23"/>
    <cellStyle name="Normaali_1001 L&amp;T OYJ VUOSIKERTOMUS 2003_IAS1_laskelmat malli" xfId="24"/>
    <cellStyle name="Normaali_1001 L&amp;T OYJ VUOSIKERTOMUS 2003_IAS1_laskelmat malli 2" xfId="155"/>
    <cellStyle name="Normaali_IFRS TASE" xfId="25"/>
    <cellStyle name="Normaali_IFRS- TULOSLASKELMA MALLIT" xfId="26"/>
    <cellStyle name="Normaali_IFRS- TULOSLASKELMA MALLIT_IAS1_laskelmat malli" xfId="27"/>
    <cellStyle name="Normaali_IFRS- TULOSLASKELMA MALLIT_IAS1_laskelmat malli 2" xfId="184"/>
    <cellStyle name="Normaali_LTKASSAVIRTA2000" xfId="28"/>
    <cellStyle name="Normaali_LTKASSAVIRTA2000 2" xfId="156"/>
    <cellStyle name="Normaali_LTKASSAVIRTA2000_IAS1_laskelmat malli" xfId="29"/>
    <cellStyle name="Normaali_LTKASSAVIRTA2000_IAS1_laskelmat malli 2" xfId="157"/>
    <cellStyle name="Normaali_MATLIIKEV" xfId="30"/>
    <cellStyle name="Normaali_OYJRAHLASKELMA 2" xfId="178"/>
    <cellStyle name="Normaali_PROFORMA092001" xfId="31"/>
    <cellStyle name="Normaali_PÖRSSI Q1 2006 2" xfId="40"/>
    <cellStyle name="Normaali_pörssi062000" xfId="32"/>
    <cellStyle name="Normaali_rahlaskVUOSIKERT" xfId="33"/>
    <cellStyle name="Normaali_Tunnusluvut032000" xfId="34"/>
    <cellStyle name="Normaali_Tunnusluvut032000_IAS1_laskelmat malli" xfId="35"/>
    <cellStyle name="Normaali_Tunnusluvut032000_IAS1_laskelmat malli 2" xfId="154"/>
    <cellStyle name="Note" xfId="36"/>
    <cellStyle name="Note 2" xfId="37"/>
    <cellStyle name="Note 3" xfId="71"/>
    <cellStyle name="Otsikko" xfId="38" builtinId="15" customBuiltin="1"/>
    <cellStyle name="Otsikko 1 2" xfId="119"/>
    <cellStyle name="Otsikko 2 2" xfId="120"/>
    <cellStyle name="Otsikko 3 2" xfId="121"/>
    <cellStyle name="Otsikko 4 2" xfId="122"/>
    <cellStyle name="Otsikko 5" xfId="118"/>
    <cellStyle name="Output" xfId="54"/>
    <cellStyle name="Percent" xfId="152"/>
    <cellStyle name="Percent 2" xfId="176"/>
    <cellStyle name="Pilkku 2" xfId="132"/>
    <cellStyle name="Pilkku 2 2" xfId="161"/>
    <cellStyle name="Prosentti" xfId="153" builtinId="5"/>
    <cellStyle name="Prosentti 2" xfId="180"/>
    <cellStyle name="Prosentti 3" xfId="182"/>
    <cellStyle name="Prosenttia 2" xfId="44"/>
    <cellStyle name="Prosenttia 2 2" xfId="72"/>
    <cellStyle name="Prosenttia 3" xfId="123"/>
    <cellStyle name="Prosenttia 3 2" xfId="146"/>
    <cellStyle name="Selittävä teksti 2" xfId="124"/>
    <cellStyle name="SpondaAlignRight" xfId="73"/>
    <cellStyle name="SpondaBold" xfId="74"/>
    <cellStyle name="SpondaBoldAlignRight" xfId="75"/>
    <cellStyle name="SpondaBorderLow" xfId="76"/>
    <cellStyle name="SpondaHeadingNote" xfId="77"/>
    <cellStyle name="SpondaNoBorder" xfId="78"/>
    <cellStyle name="SpondaPageHeading" xfId="79"/>
    <cellStyle name="SpondaSubtitle" xfId="80"/>
    <cellStyle name="SpondaTableHeading" xfId="81"/>
    <cellStyle name="SpondaTableHeadingRight" xfId="82"/>
    <cellStyle name="SpondaText" xfId="83"/>
    <cellStyle name="SpondaTotal" xfId="84"/>
    <cellStyle name="SpondaTotalRight" xfId="85"/>
    <cellStyle name="SpondaTotalRightBold" xfId="86"/>
    <cellStyle name="Summa" xfId="39" builtinId="25" customBuiltin="1"/>
    <cellStyle name="Summa 2" xfId="125"/>
    <cellStyle name="Syöttö 2" xfId="126"/>
    <cellStyle name="Tarkistussolu 2" xfId="127"/>
    <cellStyle name="Tulostus 2" xfId="128"/>
    <cellStyle name="Warning Text" xfId="58"/>
    <cellStyle name="Varoitusteksti 2" xfId="129"/>
    <cellStyle name="Обычный_ExcelExport469392079%5FWDEFEXCEL 1 " xfId="130"/>
  </cellStyles>
  <dxfs count="0"/>
  <tableStyles count="0" defaultTableStyle="TableStyleMedium2" defaultPivotStyle="PivotStyleLight16"/>
  <colors>
    <mruColors>
      <color rgb="FF78BE2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8BE20"/>
  </sheetPr>
  <dimension ref="A1:Q34"/>
  <sheetViews>
    <sheetView workbookViewId="0">
      <selection activeCell="A21" sqref="A21"/>
    </sheetView>
  </sheetViews>
  <sheetFormatPr defaultColWidth="9.109375" defaultRowHeight="13.2" x14ac:dyDescent="0.25"/>
  <cols>
    <col min="1" max="1" width="41.5546875" style="179" customWidth="1"/>
    <col min="2" max="2" width="9.109375" style="179" bestFit="1" customWidth="1"/>
    <col min="3" max="3" width="12.109375" style="179" bestFit="1" customWidth="1"/>
    <col min="4" max="4" width="12.5546875" style="179" bestFit="1" customWidth="1"/>
    <col min="5" max="7" width="12.109375" style="179" bestFit="1" customWidth="1"/>
    <col min="8" max="8" width="9.109375" style="179"/>
    <col min="9" max="9" width="48.44140625" style="179" bestFit="1" customWidth="1"/>
    <col min="10" max="12" width="9.109375" style="179"/>
    <col min="13" max="13" width="9" style="179" bestFit="1" customWidth="1"/>
    <col min="14" max="14" width="4.5546875" style="179" bestFit="1" customWidth="1"/>
    <col min="15" max="15" width="9" style="179" bestFit="1" customWidth="1"/>
    <col min="16" max="17" width="2.109375" style="179" bestFit="1" customWidth="1"/>
    <col min="18" max="16384" width="9.109375" style="179"/>
  </cols>
  <sheetData>
    <row r="1" spans="1:17" x14ac:dyDescent="0.25">
      <c r="A1" s="32" t="s">
        <v>77</v>
      </c>
    </row>
    <row r="2" spans="1:17" x14ac:dyDescent="0.25">
      <c r="A2" s="32"/>
    </row>
    <row r="4" spans="1:17" ht="17.399999999999999" x14ac:dyDescent="0.3">
      <c r="A4" s="212" t="s">
        <v>78</v>
      </c>
      <c r="B4" s="213"/>
      <c r="C4" s="214"/>
      <c r="D4" s="213"/>
      <c r="E4" s="213"/>
      <c r="F4" s="213"/>
      <c r="G4" s="215"/>
      <c r="I4" s="256"/>
    </row>
    <row r="5" spans="1:17" x14ac:dyDescent="0.25">
      <c r="A5" s="257"/>
      <c r="B5" s="258" t="e">
        <f>+#REF!</f>
        <v>#REF!</v>
      </c>
      <c r="C5" s="258" t="e">
        <f>+#REF!</f>
        <v>#REF!</v>
      </c>
      <c r="D5" s="259" t="e">
        <f>+#REF!</f>
        <v>#REF!</v>
      </c>
      <c r="E5" s="259" t="e">
        <f>+#REF!</f>
        <v>#REF!</v>
      </c>
      <c r="F5" s="259" t="str">
        <f>+KONSERNITULOSLASKELMA!F5</f>
        <v>1-12/2018</v>
      </c>
      <c r="G5" s="260" t="s">
        <v>247</v>
      </c>
      <c r="I5" s="261" t="s">
        <v>243</v>
      </c>
    </row>
    <row r="6" spans="1:17" ht="17.399999999999999" x14ac:dyDescent="0.3">
      <c r="A6" s="501"/>
      <c r="B6" s="477"/>
      <c r="C6" s="477"/>
      <c r="D6" s="477"/>
      <c r="E6" s="477"/>
      <c r="F6" s="477"/>
      <c r="G6" s="502"/>
      <c r="I6" s="262"/>
    </row>
    <row r="7" spans="1:17" x14ac:dyDescent="0.25">
      <c r="A7" s="501" t="s">
        <v>220</v>
      </c>
      <c r="B7" s="308">
        <f>+'TUNNUSLUVUT '!B7</f>
        <v>0.36586727613635178</v>
      </c>
      <c r="C7" s="309">
        <f>+'TUNNUSLUVUT '!C7</f>
        <v>0.22963009225085415</v>
      </c>
      <c r="D7" s="308">
        <f>+'TUNNUSLUVUT '!D7</f>
        <v>0.37812103853192508</v>
      </c>
      <c r="E7" s="309">
        <f>+'TUNNUSLUVUT '!E7</f>
        <v>0.28686068289908806</v>
      </c>
      <c r="F7" s="309">
        <f>+'TUNNUSLUVUT '!F7</f>
        <v>0.88691898657344914</v>
      </c>
      <c r="G7" s="502"/>
      <c r="I7" s="263"/>
      <c r="M7" s="178">
        <f>+B7-'TUNNUSLUVUT '!B7</f>
        <v>0</v>
      </c>
      <c r="N7" s="178">
        <f>+C7-'TUNNUSLUVUT '!C7</f>
        <v>0</v>
      </c>
      <c r="O7" s="178">
        <f>+D7-'TUNNUSLUVUT '!D7</f>
        <v>0</v>
      </c>
      <c r="P7" s="178">
        <f>+E7-'TUNNUSLUVUT '!E7</f>
        <v>0</v>
      </c>
      <c r="Q7" s="178">
        <f>+F7-'TUNNUSLUVUT '!F7</f>
        <v>0</v>
      </c>
    </row>
    <row r="8" spans="1:17" x14ac:dyDescent="0.25">
      <c r="A8" s="501" t="s">
        <v>221</v>
      </c>
      <c r="B8" s="308">
        <f>+'TUNNUSLUVUT '!B8</f>
        <v>0.36573284000267658</v>
      </c>
      <c r="C8" s="309">
        <f>+'TUNNUSLUVUT '!C8</f>
        <v>0.22954569342463019</v>
      </c>
      <c r="D8" s="308">
        <f>+'TUNNUSLUVUT '!D8</f>
        <v>0.37798208683616097</v>
      </c>
      <c r="E8" s="309">
        <f>+'TUNNUSLUVUT '!E8</f>
        <v>0.286755243417401</v>
      </c>
      <c r="F8" s="309">
        <f>+'TUNNUSLUVUT '!F8</f>
        <v>0.88659299695387883</v>
      </c>
      <c r="G8" s="502"/>
      <c r="I8" s="263"/>
      <c r="M8" s="178">
        <f>+B8-'TUNNUSLUVUT '!B8</f>
        <v>0</v>
      </c>
      <c r="N8" s="178">
        <f>+C8-'TUNNUSLUVUT '!C8</f>
        <v>0</v>
      </c>
      <c r="O8" s="178">
        <f>+D8-'TUNNUSLUVUT '!D8</f>
        <v>0</v>
      </c>
      <c r="P8" s="178">
        <f>+E8-'TUNNUSLUVUT '!E8</f>
        <v>0</v>
      </c>
      <c r="Q8" s="178">
        <f>+F8-'TUNNUSLUVUT '!F8</f>
        <v>0</v>
      </c>
    </row>
    <row r="9" spans="1:17" x14ac:dyDescent="0.25">
      <c r="A9" s="501" t="s">
        <v>222</v>
      </c>
      <c r="B9" s="308">
        <f>+'TUNNUSLUVUT '!B9</f>
        <v>0.49738411464928622</v>
      </c>
      <c r="C9" s="309">
        <f>+'TUNNUSLUVUT '!C9</f>
        <v>0.52546670567818521</v>
      </c>
      <c r="D9" s="308">
        <f>+'TUNNUSLUVUT '!D9</f>
        <v>1.0818009575487708</v>
      </c>
      <c r="E9" s="309">
        <f>+'TUNNUSLUVUT '!E9</f>
        <v>0.89362292848286662</v>
      </c>
      <c r="F9" s="309">
        <f>+'TUNNUSLUVUT '!F9</f>
        <v>2.3472295876983762</v>
      </c>
      <c r="G9" s="502"/>
      <c r="I9" s="263"/>
      <c r="M9" s="178">
        <f>+B9-'TUNNUSLUVUT '!B9</f>
        <v>0</v>
      </c>
      <c r="N9" s="178">
        <f>+C9-'TUNNUSLUVUT '!C9</f>
        <v>0</v>
      </c>
      <c r="O9" s="178">
        <f>+D9-'TUNNUSLUVUT '!D9</f>
        <v>0</v>
      </c>
      <c r="P9" s="178">
        <f>+E9-'TUNNUSLUVUT '!E9</f>
        <v>0</v>
      </c>
      <c r="Q9" s="178">
        <f>+F9-'TUNNUSLUVUT '!F9</f>
        <v>0</v>
      </c>
    </row>
    <row r="10" spans="1:17" x14ac:dyDescent="0.25">
      <c r="A10" s="501" t="s">
        <v>216</v>
      </c>
      <c r="B10" s="345">
        <f>+'TUNNUSLUVUT '!B10</f>
        <v>10.484651243228846</v>
      </c>
      <c r="C10" s="347">
        <f>+'TUNNUSLUVUT '!C10</f>
        <v>6.3799676919316131</v>
      </c>
      <c r="D10" s="345">
        <f>+'TUNNUSLUVUT '!D10</f>
        <v>5.1985101139229792</v>
      </c>
      <c r="E10" s="347">
        <f>+'TUNNUSLUVUT '!E10</f>
        <v>4.2086319981764406</v>
      </c>
      <c r="F10" s="347">
        <f>+'TUNNUSLUVUT '!F10</f>
        <v>23.975705149726977</v>
      </c>
      <c r="G10" s="502"/>
      <c r="I10" s="263"/>
      <c r="M10" s="178">
        <f>+B10-'TUNNUSLUVUT '!B10</f>
        <v>0</v>
      </c>
      <c r="N10" s="178">
        <f>+C10-'TUNNUSLUVUT '!C10</f>
        <v>0</v>
      </c>
      <c r="O10" s="178">
        <f>+D10-'TUNNUSLUVUT '!D10</f>
        <v>0</v>
      </c>
      <c r="P10" s="178">
        <f>+E10-'TUNNUSLUVUT '!E10</f>
        <v>0</v>
      </c>
      <c r="Q10" s="178">
        <f>+F10-'TUNNUSLUVUT '!F10</f>
        <v>0</v>
      </c>
    </row>
    <row r="11" spans="1:17" x14ac:dyDescent="0.25">
      <c r="A11" s="501" t="s">
        <v>217</v>
      </c>
      <c r="B11" s="345">
        <f>+'TUNNUSLUVUT '!B11</f>
        <v>12.394597100575579</v>
      </c>
      <c r="C11" s="347">
        <f>+'TUNNUSLUVUT '!C11</f>
        <v>7.1681173989574578</v>
      </c>
      <c r="D11" s="345">
        <f>+'TUNNUSLUVUT '!D11</f>
        <v>21.726500709711114</v>
      </c>
      <c r="E11" s="347">
        <f>+'TUNNUSLUVUT '!E11</f>
        <v>15.37702046546889</v>
      </c>
      <c r="F11" s="347">
        <f>+'TUNNUSLUVUT '!F11</f>
        <v>37.794092703208513</v>
      </c>
      <c r="G11" s="502"/>
      <c r="I11" s="263"/>
      <c r="M11" s="178">
        <f>+B11-'TUNNUSLUVUT '!B11</f>
        <v>0</v>
      </c>
      <c r="N11" s="178">
        <f>+C11-'TUNNUSLUVUT '!C11</f>
        <v>0</v>
      </c>
      <c r="O11" s="178">
        <f>+D11-'TUNNUSLUVUT '!D11</f>
        <v>0</v>
      </c>
      <c r="P11" s="178">
        <f>+E11-'TUNNUSLUVUT '!E11</f>
        <v>0</v>
      </c>
      <c r="Q11" s="178">
        <f>+F11-'TUNNUSLUVUT '!F11</f>
        <v>0</v>
      </c>
    </row>
    <row r="12" spans="1:17" x14ac:dyDescent="0.25">
      <c r="A12" s="501" t="s">
        <v>218</v>
      </c>
      <c r="B12" s="345">
        <f>+'TUNNUSLUVUT '!B12</f>
        <v>13.649626746436699</v>
      </c>
      <c r="C12" s="347">
        <f>+'TUNNUSLUVUT '!C12</f>
        <v>10.641907751190198</v>
      </c>
      <c r="D12" s="345">
        <f>+'TUNNUSLUVUT '!D12</f>
        <v>27.294158391277097</v>
      </c>
      <c r="E12" s="347">
        <f>+'TUNNUSLUVUT '!E12</f>
        <v>21.233075794108899</v>
      </c>
      <c r="F12" s="347">
        <f>+'TUNNUSLUVUT '!F12</f>
        <v>42.483149688903097</v>
      </c>
      <c r="G12" s="502"/>
      <c r="I12" s="263"/>
      <c r="M12" s="178">
        <f>+B12-'TUNNUSLUVUT '!B12</f>
        <v>0</v>
      </c>
      <c r="N12" s="178">
        <f>+C12-'TUNNUSLUVUT '!C12</f>
        <v>0</v>
      </c>
      <c r="O12" s="178">
        <f>+D12-'TUNNUSLUVUT '!D12</f>
        <v>0</v>
      </c>
      <c r="P12" s="178">
        <f>+E12-'TUNNUSLUVUT '!E12</f>
        <v>0</v>
      </c>
      <c r="Q12" s="178">
        <f>+F12-'TUNNUSLUVUT '!F12</f>
        <v>0</v>
      </c>
    </row>
    <row r="13" spans="1:17" x14ac:dyDescent="0.25">
      <c r="A13" s="501"/>
      <c r="B13" s="477"/>
      <c r="C13" s="477"/>
      <c r="D13" s="477"/>
      <c r="E13" s="477"/>
      <c r="F13" s="477"/>
      <c r="G13" s="502"/>
      <c r="I13" s="263"/>
    </row>
    <row r="14" spans="1:17" x14ac:dyDescent="0.25">
      <c r="A14" s="501" t="s">
        <v>223</v>
      </c>
      <c r="B14" s="477"/>
      <c r="C14" s="477"/>
      <c r="D14" s="345">
        <f>+'TUNNUSLUVUT '!D14</f>
        <v>4.9386495560566601</v>
      </c>
      <c r="E14" s="347">
        <f>+'TUNNUSLUVUT '!E14</f>
        <v>4.9020681942223971</v>
      </c>
      <c r="F14" s="347">
        <f>+'TUNNUSLUVUT '!F14</f>
        <v>5.5295516392905899</v>
      </c>
      <c r="G14" s="502"/>
      <c r="I14" s="263"/>
      <c r="O14" s="178">
        <f>+D14-'TUNNUSLUVUT '!D14</f>
        <v>0</v>
      </c>
      <c r="P14" s="178">
        <f>+E14-'TUNNUSLUVUT '!E14</f>
        <v>0</v>
      </c>
      <c r="Q14" s="178">
        <f>+F14-'TUNNUSLUVUT '!F14</f>
        <v>0</v>
      </c>
    </row>
    <row r="15" spans="1:17" x14ac:dyDescent="0.25">
      <c r="A15" s="501" t="s">
        <v>79</v>
      </c>
      <c r="B15" s="477"/>
      <c r="C15" s="477"/>
      <c r="D15" s="345">
        <f>+'TUNNUSLUVUT '!D15</f>
        <v>14.447496072680661</v>
      </c>
      <c r="E15" s="347">
        <f>+'TUNNUSLUVUT '!E15</f>
        <v>10.83627903300933</v>
      </c>
      <c r="F15" s="347">
        <f>+'TUNNUSLUVUT '!F15</f>
        <v>15.809569646355309</v>
      </c>
      <c r="G15" s="502"/>
      <c r="I15" s="263"/>
      <c r="O15" s="178">
        <f>+D15-'TUNNUSLUVUT '!D15</f>
        <v>0</v>
      </c>
      <c r="P15" s="178">
        <f>+E15-'TUNNUSLUVUT '!E15</f>
        <v>0</v>
      </c>
      <c r="Q15" s="178">
        <f>+F15-'TUNNUSLUVUT '!F15</f>
        <v>0</v>
      </c>
    </row>
    <row r="16" spans="1:17" x14ac:dyDescent="0.25">
      <c r="A16" s="501" t="s">
        <v>80</v>
      </c>
      <c r="B16" s="477"/>
      <c r="C16" s="477"/>
      <c r="D16" s="345">
        <f>+'TUNNUSLUVUT '!D17</f>
        <v>9.6214459444232467</v>
      </c>
      <c r="E16" s="347">
        <f>+'TUNNUSLUVUT '!E17</f>
        <v>8.8018730735504516</v>
      </c>
      <c r="F16" s="347">
        <f>+'TUNNUSLUVUT '!F17</f>
        <v>12.706583220918615</v>
      </c>
      <c r="G16" s="502">
        <v>20</v>
      </c>
      <c r="I16" s="263" t="s">
        <v>250</v>
      </c>
      <c r="O16" s="178">
        <f>+D16-'TUNNUSLUVUT '!D17</f>
        <v>0</v>
      </c>
      <c r="P16" s="178">
        <f>+E16-'TUNNUSLUVUT '!E17</f>
        <v>0</v>
      </c>
      <c r="Q16" s="178">
        <f>+F16-'TUNNUSLUVUT '!F17</f>
        <v>0</v>
      </c>
    </row>
    <row r="17" spans="1:17" x14ac:dyDescent="0.25">
      <c r="A17" s="501" t="s">
        <v>162</v>
      </c>
      <c r="B17" s="477"/>
      <c r="C17" s="477"/>
      <c r="D17" s="345">
        <f>+'TUNNUSLUVUT '!D18</f>
        <v>32.405844280025427</v>
      </c>
      <c r="E17" s="347">
        <f>+'TUNNUSLUVUT '!E18</f>
        <v>35.068182778674093</v>
      </c>
      <c r="F17" s="347">
        <f>+'TUNNUSLUVUT '!F18</f>
        <v>38.611237783736591</v>
      </c>
      <c r="G17" s="502"/>
      <c r="I17" s="263" t="s">
        <v>251</v>
      </c>
      <c r="O17" s="178">
        <f>+D17-'TUNNUSLUVUT '!D18</f>
        <v>0</v>
      </c>
      <c r="P17" s="178">
        <f>+E17-'TUNNUSLUVUT '!E18</f>
        <v>0</v>
      </c>
      <c r="Q17" s="178">
        <f>+F17-'TUNNUSLUVUT '!F18</f>
        <v>0</v>
      </c>
    </row>
    <row r="18" spans="1:17" x14ac:dyDescent="0.25">
      <c r="A18" s="501" t="s">
        <v>149</v>
      </c>
      <c r="B18" s="477"/>
      <c r="C18" s="477"/>
      <c r="D18" s="345">
        <f>+'TUNNUSLUVUT '!D19</f>
        <v>83.044674502705035</v>
      </c>
      <c r="E18" s="347">
        <f>+'TUNNUSLUVUT '!E19</f>
        <v>70.005030968299636</v>
      </c>
      <c r="F18" s="347">
        <f>+'TUNNUSLUVUT '!F19</f>
        <v>46.068596141769078</v>
      </c>
      <c r="G18" s="502" t="s">
        <v>249</v>
      </c>
      <c r="I18" s="263"/>
      <c r="O18" s="178">
        <f>+D18-'TUNNUSLUVUT '!D19</f>
        <v>0</v>
      </c>
      <c r="P18" s="178">
        <f>+E18-'TUNNUSLUVUT '!E19</f>
        <v>0</v>
      </c>
      <c r="Q18" s="178">
        <f>+F18-'TUNNUSLUVUT '!F19</f>
        <v>0</v>
      </c>
    </row>
    <row r="19" spans="1:17" x14ac:dyDescent="0.25">
      <c r="A19" s="501" t="s">
        <v>215</v>
      </c>
      <c r="B19" s="477"/>
      <c r="C19" s="477"/>
      <c r="D19" s="345">
        <f>+'TUNNUSLUVUT '!D20</f>
        <v>157.555437882559</v>
      </c>
      <c r="E19" s="347">
        <f>+'TUNNUSLUVUT '!E20</f>
        <v>131.79738582016299</v>
      </c>
      <c r="F19" s="347">
        <f>+'TUNNUSLUVUT '!F20</f>
        <v>97.834739249873081</v>
      </c>
      <c r="G19" s="502"/>
      <c r="I19" s="263"/>
      <c r="O19" s="178">
        <f>+D19-'TUNNUSLUVUT '!D20</f>
        <v>0</v>
      </c>
      <c r="P19" s="178">
        <f>+E19-'TUNNUSLUVUT '!E20</f>
        <v>0</v>
      </c>
      <c r="Q19" s="178">
        <f>+F19-'TUNNUSLUVUT '!F20</f>
        <v>0</v>
      </c>
    </row>
    <row r="20" spans="1:17" x14ac:dyDescent="0.25">
      <c r="A20" s="501" t="s">
        <v>129</v>
      </c>
      <c r="B20" s="477"/>
      <c r="C20" s="477"/>
      <c r="D20" s="343">
        <f>+'TUNNUSLUVUT '!D21</f>
        <v>7122</v>
      </c>
      <c r="E20" s="344">
        <f>+'TUNNUSLUVUT '!E21</f>
        <v>7646</v>
      </c>
      <c r="F20" s="344">
        <f>+'TUNNUSLUVUT '!F21</f>
        <v>7566</v>
      </c>
      <c r="G20" s="502"/>
      <c r="I20" s="263"/>
      <c r="O20" s="178">
        <f>+D20-'TUNNUSLUVUT '!D21</f>
        <v>0</v>
      </c>
      <c r="P20" s="178">
        <f>+E20-'TUNNUSLUVUT '!E21</f>
        <v>0</v>
      </c>
      <c r="Q20" s="178">
        <f>+F20-'TUNNUSLUVUT '!F21</f>
        <v>0</v>
      </c>
    </row>
    <row r="21" spans="1:17" x14ac:dyDescent="0.25">
      <c r="A21" s="501" t="s">
        <v>141</v>
      </c>
      <c r="B21" s="477"/>
      <c r="C21" s="477"/>
      <c r="D21" s="343">
        <f>+'TUNNUSLUVUT '!D22</f>
        <v>9077</v>
      </c>
      <c r="E21" s="344">
        <f>+'TUNNUSLUVUT '!E22</f>
        <v>9122</v>
      </c>
      <c r="F21" s="344">
        <f>+'TUNNUSLUVUT '!F22</f>
        <v>8600</v>
      </c>
      <c r="G21" s="502"/>
      <c r="I21" s="263"/>
      <c r="O21" s="178">
        <f>+D21-'TUNNUSLUVUT '!D22</f>
        <v>0</v>
      </c>
      <c r="P21" s="178">
        <f>+E21-'TUNNUSLUVUT '!E22</f>
        <v>0</v>
      </c>
      <c r="Q21" s="178">
        <f>+F21-'TUNNUSLUVUT '!F22</f>
        <v>0</v>
      </c>
    </row>
    <row r="22" spans="1:17" x14ac:dyDescent="0.25">
      <c r="A22" s="501"/>
      <c r="B22" s="477"/>
      <c r="C22" s="477"/>
      <c r="D22" s="503"/>
      <c r="E22" s="503"/>
      <c r="F22" s="503"/>
      <c r="G22" s="502"/>
      <c r="I22" s="263"/>
    </row>
    <row r="23" spans="1:17" x14ac:dyDescent="0.25">
      <c r="A23" s="501" t="s">
        <v>81</v>
      </c>
      <c r="B23" s="477"/>
      <c r="C23" s="477"/>
      <c r="D23" s="503"/>
      <c r="E23" s="503"/>
      <c r="F23" s="503"/>
      <c r="G23" s="502"/>
      <c r="I23" s="263"/>
    </row>
    <row r="24" spans="1:17" x14ac:dyDescent="0.25">
      <c r="A24" s="501" t="s">
        <v>82</v>
      </c>
      <c r="B24" s="477"/>
      <c r="C24" s="477"/>
      <c r="D24" s="343">
        <f>+'TUNNUSLUVUT '!D25</f>
        <v>38412.521839779001</v>
      </c>
      <c r="E24" s="344">
        <f>+'TUNNUSLUVUT '!E25</f>
        <v>38403.743337016575</v>
      </c>
      <c r="F24" s="344">
        <f>+'TUNNUSLUVUT '!F25</f>
        <v>38404.841621917803</v>
      </c>
      <c r="G24" s="502"/>
      <c r="I24" s="263"/>
      <c r="O24" s="178">
        <f>+D24-'TUNNUSLUVUT '!D25</f>
        <v>0</v>
      </c>
      <c r="P24" s="178">
        <f>+E24-'TUNNUSLUVUT '!E25</f>
        <v>0</v>
      </c>
      <c r="Q24" s="178">
        <f>+F24-'TUNNUSLUVUT '!F25</f>
        <v>0</v>
      </c>
    </row>
    <row r="25" spans="1:17" x14ac:dyDescent="0.25">
      <c r="A25" s="501" t="s">
        <v>83</v>
      </c>
      <c r="B25" s="477"/>
      <c r="C25" s="477"/>
      <c r="D25" s="343">
        <f>+'TUNNUSLUVUT '!D26</f>
        <v>38416.110999999997</v>
      </c>
      <c r="E25" s="344">
        <f>+'TUNNUSLUVUT '!E26</f>
        <v>38405.921999999999</v>
      </c>
      <c r="F25" s="344">
        <f>+'TUNNUSLUVUT '!F26</f>
        <v>38405.921999999999</v>
      </c>
      <c r="G25" s="502"/>
      <c r="I25" s="263"/>
      <c r="O25" s="178">
        <f>+D25-'TUNNUSLUVUT '!D26</f>
        <v>0</v>
      </c>
      <c r="P25" s="178">
        <f>+E25-'TUNNUSLUVUT '!E26</f>
        <v>0</v>
      </c>
      <c r="Q25" s="178">
        <f>+F25-'TUNNUSLUVUT '!F26</f>
        <v>0</v>
      </c>
    </row>
    <row r="26" spans="1:17" x14ac:dyDescent="0.25">
      <c r="A26" s="501" t="s">
        <v>84</v>
      </c>
      <c r="B26" s="477"/>
      <c r="C26" s="477"/>
      <c r="D26" s="343">
        <f>+'TUNNUSLUVUT '!D27</f>
        <v>38426.642839779008</v>
      </c>
      <c r="E26" s="344">
        <f>+'TUNNUSLUVUT '!E27</f>
        <v>38417.864337016574</v>
      </c>
      <c r="F26" s="344">
        <f>+'TUNNUSLUVUT '!F27</f>
        <v>38418.96262191781</v>
      </c>
      <c r="G26" s="502"/>
      <c r="I26" s="263"/>
      <c r="O26" s="178">
        <f>+D26-'TUNNUSLUVUT '!D27</f>
        <v>0</v>
      </c>
      <c r="P26" s="178">
        <f>+E26-'TUNNUSLUVUT '!E27</f>
        <v>0</v>
      </c>
      <c r="Q26" s="178">
        <f>+F26-'TUNNUSLUVUT '!F27</f>
        <v>0</v>
      </c>
    </row>
    <row r="27" spans="1:17" x14ac:dyDescent="0.25">
      <c r="A27" s="501"/>
      <c r="B27" s="477"/>
      <c r="C27" s="477"/>
      <c r="D27" s="477"/>
      <c r="E27" s="477"/>
      <c r="F27" s="477"/>
      <c r="G27" s="502"/>
      <c r="I27" s="263"/>
    </row>
    <row r="28" spans="1:17" x14ac:dyDescent="0.25">
      <c r="A28" s="501" t="s">
        <v>248</v>
      </c>
      <c r="B28" s="477"/>
      <c r="C28" s="477"/>
      <c r="D28" s="477"/>
      <c r="E28" s="477"/>
      <c r="F28" s="477"/>
      <c r="G28" s="502">
        <v>5</v>
      </c>
      <c r="I28" s="263"/>
    </row>
    <row r="29" spans="1:17" x14ac:dyDescent="0.25">
      <c r="A29" s="501" t="s">
        <v>246</v>
      </c>
      <c r="B29" s="477"/>
      <c r="C29" s="477"/>
      <c r="D29" s="477"/>
      <c r="E29" s="477"/>
      <c r="F29" s="477"/>
      <c r="G29" s="502"/>
      <c r="I29" s="263"/>
    </row>
    <row r="30" spans="1:17" x14ac:dyDescent="0.25">
      <c r="A30" s="501"/>
      <c r="B30" s="477"/>
      <c r="C30" s="477"/>
      <c r="D30" s="477"/>
      <c r="E30" s="477"/>
      <c r="F30" s="477"/>
      <c r="G30" s="502"/>
      <c r="I30" s="263"/>
    </row>
    <row r="31" spans="1:17" x14ac:dyDescent="0.25">
      <c r="A31" s="501" t="s">
        <v>290</v>
      </c>
      <c r="B31" s="477"/>
      <c r="C31" s="477"/>
      <c r="D31" s="477"/>
      <c r="E31" s="477"/>
      <c r="F31" s="477"/>
      <c r="G31" s="502"/>
      <c r="I31" s="263"/>
    </row>
    <row r="32" spans="1:17" x14ac:dyDescent="0.25">
      <c r="A32" s="504"/>
      <c r="B32" s="33"/>
      <c r="C32" s="33"/>
      <c r="D32" s="33"/>
      <c r="E32" s="33"/>
      <c r="F32" s="33"/>
      <c r="G32" s="505"/>
      <c r="I32" s="266"/>
    </row>
    <row r="33" spans="1:6" x14ac:dyDescent="0.25">
      <c r="A33" s="501"/>
      <c r="B33" s="477"/>
      <c r="C33" s="477"/>
      <c r="D33" s="477"/>
      <c r="E33" s="477"/>
      <c r="F33" s="477"/>
    </row>
    <row r="34" spans="1:6" x14ac:dyDescent="0.25">
      <c r="A34" s="179" t="s">
        <v>231</v>
      </c>
    </row>
  </sheetData>
  <pageMargins left="0.7" right="0.7" top="0.75" bottom="0.75" header="0.3" footer="0.3"/>
  <customProperties>
    <customPr name="WORKBKFUNCTIONCACHE"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zoomScale="90" zoomScaleNormal="90" workbookViewId="0"/>
  </sheetViews>
  <sheetFormatPr defaultColWidth="11.44140625" defaultRowHeight="15" x14ac:dyDescent="0.25"/>
  <cols>
    <col min="1" max="1" width="47.88671875" style="510" customWidth="1"/>
    <col min="2" max="2" width="12.44140625" style="510" customWidth="1"/>
    <col min="3" max="3" width="10.44140625" style="510" customWidth="1"/>
    <col min="4" max="5" width="13.109375" style="510" customWidth="1"/>
    <col min="6" max="6" width="15.5546875" style="510" customWidth="1"/>
    <col min="7" max="7" width="21.88671875" style="510" bestFit="1" customWidth="1"/>
    <col min="8" max="8" width="14.88671875" style="510" customWidth="1"/>
    <col min="9" max="9" width="12.44140625" style="510" customWidth="1"/>
    <col min="10" max="16384" width="11.44140625" style="510"/>
  </cols>
  <sheetData>
    <row r="1" spans="1:9" s="570" customFormat="1" ht="15.6" x14ac:dyDescent="0.3">
      <c r="A1" s="569" t="s">
        <v>77</v>
      </c>
      <c r="C1" s="571"/>
      <c r="D1" s="571"/>
      <c r="E1" s="572"/>
      <c r="F1" s="572"/>
      <c r="G1" s="572"/>
      <c r="H1" s="572"/>
      <c r="I1" s="572"/>
    </row>
    <row r="2" spans="1:9" s="570" customFormat="1" ht="12.75" customHeight="1" x14ac:dyDescent="0.25">
      <c r="A2" s="149"/>
      <c r="C2" s="571"/>
      <c r="D2" s="572"/>
      <c r="E2" s="572"/>
      <c r="F2" s="572"/>
      <c r="G2" s="572"/>
      <c r="H2" s="572"/>
      <c r="I2" s="572"/>
    </row>
    <row r="3" spans="1:9" s="570" customFormat="1" ht="17.25" customHeight="1" x14ac:dyDescent="0.25">
      <c r="A3" s="573" t="s">
        <v>144</v>
      </c>
      <c r="B3" s="571"/>
      <c r="C3" s="571"/>
      <c r="D3" s="572"/>
      <c r="E3" s="572"/>
      <c r="F3" s="572"/>
      <c r="G3" s="574"/>
      <c r="H3" s="572"/>
      <c r="I3" s="572"/>
    </row>
    <row r="4" spans="1:9" s="570" customFormat="1" x14ac:dyDescent="0.25">
      <c r="C4" s="170"/>
    </row>
    <row r="5" spans="1:9" s="570" customFormat="1" ht="52.8" x14ac:dyDescent="0.25">
      <c r="A5" s="575" t="s">
        <v>211</v>
      </c>
      <c r="B5" s="576" t="s">
        <v>75</v>
      </c>
      <c r="C5" s="576" t="s">
        <v>188</v>
      </c>
      <c r="D5" s="576" t="s">
        <v>175</v>
      </c>
      <c r="E5" s="576" t="s">
        <v>181</v>
      </c>
      <c r="F5" s="577" t="s">
        <v>38</v>
      </c>
      <c r="G5" s="576" t="s">
        <v>35</v>
      </c>
      <c r="H5" s="577" t="s">
        <v>182</v>
      </c>
      <c r="I5" s="577" t="s">
        <v>39</v>
      </c>
    </row>
    <row r="6" spans="1:9" s="570" customFormat="1" x14ac:dyDescent="0.25">
      <c r="A6" s="572"/>
      <c r="B6" s="578"/>
      <c r="C6" s="578"/>
      <c r="D6" s="578"/>
      <c r="E6" s="578"/>
      <c r="F6" s="578"/>
      <c r="G6" s="578"/>
      <c r="H6" s="578"/>
      <c r="I6" s="578"/>
    </row>
    <row r="7" spans="1:9" s="570" customFormat="1" x14ac:dyDescent="0.25">
      <c r="A7" s="571" t="s">
        <v>291</v>
      </c>
      <c r="B7" s="170">
        <v>19.399435950417601</v>
      </c>
      <c r="C7" s="170">
        <v>-5.7451610437868297</v>
      </c>
      <c r="D7" s="170">
        <v>-0.16679406999999999</v>
      </c>
      <c r="E7" s="170">
        <v>0.56706937702050797</v>
      </c>
      <c r="F7" s="170">
        <v>202.82372435966474</v>
      </c>
      <c r="G7" s="170">
        <v>216.87827457331602</v>
      </c>
      <c r="H7" s="170">
        <v>0.17790275680193701</v>
      </c>
      <c r="I7" s="170">
        <v>217.05617733011795</v>
      </c>
    </row>
    <row r="8" spans="1:9" s="570" customFormat="1" x14ac:dyDescent="0.25">
      <c r="A8" s="578" t="s">
        <v>183</v>
      </c>
      <c r="B8" s="170"/>
      <c r="C8" s="716"/>
      <c r="D8" s="716"/>
      <c r="E8" s="170"/>
      <c r="F8" s="716"/>
      <c r="G8" s="716"/>
      <c r="H8" s="716"/>
      <c r="I8" s="716"/>
    </row>
    <row r="9" spans="1:9" s="570" customFormat="1" x14ac:dyDescent="0.25">
      <c r="A9" s="579" t="s">
        <v>288</v>
      </c>
      <c r="B9" s="170"/>
      <c r="C9" s="170"/>
      <c r="D9" s="170"/>
      <c r="E9" s="170"/>
      <c r="F9" s="170">
        <v>11.0165240395377</v>
      </c>
      <c r="G9" s="170">
        <v>11.0165240395377</v>
      </c>
      <c r="H9" s="170">
        <v>7.4243318985000297E-3</v>
      </c>
      <c r="I9" s="170">
        <v>11.0239483714362</v>
      </c>
    </row>
    <row r="10" spans="1:9" s="570" customFormat="1" x14ac:dyDescent="0.25">
      <c r="A10" s="580" t="s">
        <v>180</v>
      </c>
      <c r="B10" s="175"/>
      <c r="C10" s="175">
        <v>-4.6178443703286698</v>
      </c>
      <c r="D10" s="175">
        <v>-8.4787299999999996E-2</v>
      </c>
      <c r="E10" s="175">
        <v>0</v>
      </c>
      <c r="F10" s="175">
        <v>0</v>
      </c>
      <c r="G10" s="175">
        <v>-4.7026316703286701</v>
      </c>
      <c r="H10" s="175">
        <v>-1.1336360388368041E-2</v>
      </c>
      <c r="I10" s="175">
        <v>-4.7139680307170382</v>
      </c>
    </row>
    <row r="11" spans="1:9" s="570" customFormat="1" x14ac:dyDescent="0.25">
      <c r="A11" s="572" t="s">
        <v>289</v>
      </c>
      <c r="B11" s="170"/>
      <c r="C11" s="170">
        <v>-4.6178443703286698</v>
      </c>
      <c r="D11" s="170">
        <v>-8.4787299999999996E-2</v>
      </c>
      <c r="E11" s="170"/>
      <c r="F11" s="170">
        <v>11.0165240395377</v>
      </c>
      <c r="G11" s="170">
        <v>6.3138923692090296</v>
      </c>
      <c r="H11" s="170">
        <v>-3.9120284898680113E-3</v>
      </c>
      <c r="I11" s="170">
        <v>6.3099803407191617</v>
      </c>
    </row>
    <row r="12" spans="1:9" s="570" customFormat="1" x14ac:dyDescent="0.25">
      <c r="A12" s="572" t="s">
        <v>186</v>
      </c>
      <c r="B12" s="170"/>
      <c r="C12" s="170"/>
      <c r="D12" s="170"/>
      <c r="E12" s="170"/>
      <c r="F12" s="170"/>
      <c r="G12" s="170"/>
      <c r="H12" s="170"/>
      <c r="I12" s="170"/>
    </row>
    <row r="13" spans="1:9" s="570" customFormat="1" x14ac:dyDescent="0.25">
      <c r="A13" s="713" t="s">
        <v>194</v>
      </c>
      <c r="B13" s="171"/>
      <c r="C13" s="171"/>
      <c r="D13" s="171"/>
      <c r="E13" s="171">
        <v>2.1795020000000002E-2</v>
      </c>
      <c r="F13" s="171">
        <v>0.14376002000000002</v>
      </c>
      <c r="G13" s="171">
        <v>0.16555504000000001</v>
      </c>
      <c r="H13" s="171"/>
      <c r="I13" s="171">
        <v>0.16555504000000001</v>
      </c>
    </row>
    <row r="14" spans="1:9" s="570" customFormat="1" x14ac:dyDescent="0.25">
      <c r="A14" s="717" t="s">
        <v>192</v>
      </c>
      <c r="B14" s="175"/>
      <c r="C14" s="175"/>
      <c r="D14" s="175"/>
      <c r="E14" s="175"/>
      <c r="F14" s="175">
        <v>-35.328548320000003</v>
      </c>
      <c r="G14" s="175">
        <v>-35.328548320000003</v>
      </c>
      <c r="H14" s="175"/>
      <c r="I14" s="175">
        <v>-35.328548320000003</v>
      </c>
    </row>
    <row r="15" spans="1:9" s="570" customFormat="1" x14ac:dyDescent="0.25">
      <c r="A15" s="572" t="s">
        <v>187</v>
      </c>
      <c r="B15" s="171"/>
      <c r="C15" s="171"/>
      <c r="D15" s="171"/>
      <c r="E15" s="171">
        <v>2.1795020000000002E-2</v>
      </c>
      <c r="F15" s="171">
        <v>-35.184788300000001</v>
      </c>
      <c r="G15" s="171">
        <v>-35.162993280000002</v>
      </c>
      <c r="H15" s="171"/>
      <c r="I15" s="171">
        <v>-35.162993280000002</v>
      </c>
    </row>
    <row r="16" spans="1:9" s="570" customFormat="1" x14ac:dyDescent="0.25">
      <c r="A16" s="718" t="s">
        <v>193</v>
      </c>
      <c r="B16" s="175"/>
      <c r="C16" s="175"/>
      <c r="D16" s="175"/>
      <c r="E16" s="175"/>
      <c r="F16" s="175">
        <v>4.2988999999999999E-2</v>
      </c>
      <c r="G16" s="175">
        <v>4.2988999999999999E-2</v>
      </c>
      <c r="H16" s="175"/>
      <c r="I16" s="175">
        <v>4.2988999999999999E-2</v>
      </c>
    </row>
    <row r="17" spans="1:9" s="570" customFormat="1" x14ac:dyDescent="0.25">
      <c r="A17" s="571" t="s">
        <v>353</v>
      </c>
      <c r="B17" s="714">
        <v>19.399435950417601</v>
      </c>
      <c r="C17" s="714">
        <v>-10.363005414115499</v>
      </c>
      <c r="D17" s="714">
        <v>-0.25158136999999997</v>
      </c>
      <c r="E17" s="714">
        <v>0.58886439702050797</v>
      </c>
      <c r="F17" s="714">
        <v>178.69844909920243</v>
      </c>
      <c r="G17" s="714">
        <v>188.07216266252507</v>
      </c>
      <c r="H17" s="714">
        <v>0.17399072831206899</v>
      </c>
      <c r="I17" s="714">
        <v>188.24615339083712</v>
      </c>
    </row>
    <row r="18" spans="1:9" s="570" customFormat="1" x14ac:dyDescent="0.25">
      <c r="A18" s="579" t="s">
        <v>288</v>
      </c>
      <c r="C18" s="661"/>
      <c r="D18" s="661"/>
      <c r="E18" s="661"/>
      <c r="F18" s="170">
        <v>23.050219653662658</v>
      </c>
      <c r="G18" s="170">
        <v>23.050219653662658</v>
      </c>
      <c r="H18" s="170">
        <v>4.7604823763607897E-3</v>
      </c>
      <c r="I18" s="171">
        <v>23.054980136039021</v>
      </c>
    </row>
    <row r="19" spans="1:9" s="570" customFormat="1" x14ac:dyDescent="0.25">
      <c r="A19" s="580" t="s">
        <v>180</v>
      </c>
      <c r="B19" s="175"/>
      <c r="C19" s="175">
        <v>1.2462009439714201</v>
      </c>
      <c r="D19" s="175">
        <v>-0.14823605000000001</v>
      </c>
      <c r="E19" s="175">
        <v>0</v>
      </c>
      <c r="F19" s="175">
        <v>-4.0278000000000001E-2</v>
      </c>
      <c r="G19" s="175">
        <v>1.0576868939714201</v>
      </c>
      <c r="H19" s="175">
        <v>-1.4261274940267037E-2</v>
      </c>
      <c r="I19" s="175">
        <v>1.0434256190311531</v>
      </c>
    </row>
    <row r="20" spans="1:9" s="570" customFormat="1" x14ac:dyDescent="0.25">
      <c r="A20" s="572" t="s">
        <v>289</v>
      </c>
      <c r="B20" s="170"/>
      <c r="C20" s="170">
        <v>1.2462009439714201</v>
      </c>
      <c r="D20" s="170">
        <v>-0.14823605000000001</v>
      </c>
      <c r="E20" s="170">
        <v>0</v>
      </c>
      <c r="F20" s="170">
        <v>23.009941653662658</v>
      </c>
      <c r="G20" s="170">
        <v>24.107906547634077</v>
      </c>
      <c r="H20" s="170">
        <v>-9.5007925639062473E-3</v>
      </c>
      <c r="I20" s="170">
        <v>24.098405755070171</v>
      </c>
    </row>
    <row r="21" spans="1:9" s="570" customFormat="1" x14ac:dyDescent="0.25">
      <c r="A21" s="572" t="s">
        <v>186</v>
      </c>
      <c r="B21" s="578"/>
      <c r="C21" s="712"/>
      <c r="D21" s="712"/>
      <c r="E21" s="712"/>
      <c r="F21" s="712"/>
      <c r="G21" s="712"/>
      <c r="H21" s="712"/>
      <c r="I21" s="578"/>
    </row>
    <row r="22" spans="1:9" s="570" customFormat="1" x14ac:dyDescent="0.25">
      <c r="A22" s="713" t="s">
        <v>194</v>
      </c>
      <c r="B22" s="578"/>
      <c r="C22" s="578"/>
      <c r="D22" s="578"/>
      <c r="E22" s="578"/>
      <c r="F22" s="171">
        <v>0</v>
      </c>
      <c r="G22" s="171">
        <v>0</v>
      </c>
      <c r="H22" s="170"/>
      <c r="I22" s="171">
        <v>0</v>
      </c>
    </row>
    <row r="23" spans="1:9" s="570" customFormat="1" x14ac:dyDescent="0.25">
      <c r="A23" s="713" t="s">
        <v>193</v>
      </c>
      <c r="B23" s="578"/>
      <c r="C23" s="578"/>
      <c r="D23" s="578"/>
      <c r="E23" s="578"/>
      <c r="F23" s="171">
        <v>0</v>
      </c>
      <c r="G23" s="171">
        <v>0</v>
      </c>
      <c r="H23" s="578"/>
      <c r="I23" s="171">
        <v>0</v>
      </c>
    </row>
    <row r="24" spans="1:9" s="570" customFormat="1" x14ac:dyDescent="0.25">
      <c r="A24" s="571" t="s">
        <v>318</v>
      </c>
      <c r="B24" s="714">
        <v>19.399435950417601</v>
      </c>
      <c r="C24" s="714">
        <v>-9.1168044701440802</v>
      </c>
      <c r="D24" s="714">
        <v>-0.39981741999999998</v>
      </c>
      <c r="E24" s="714">
        <v>0.58886439702050797</v>
      </c>
      <c r="F24" s="714">
        <v>201.73098927048872</v>
      </c>
      <c r="G24" s="714">
        <v>212.20266772778274</v>
      </c>
      <c r="H24" s="714">
        <v>0.17790275680193701</v>
      </c>
      <c r="I24" s="715">
        <v>212.38057048458467</v>
      </c>
    </row>
    <row r="25" spans="1:9" x14ac:dyDescent="0.25">
      <c r="A25" s="596" t="s">
        <v>183</v>
      </c>
      <c r="B25" s="170"/>
      <c r="C25" s="170"/>
      <c r="D25" s="170"/>
      <c r="E25" s="170"/>
      <c r="F25" s="170"/>
      <c r="G25" s="170"/>
      <c r="H25" s="170"/>
      <c r="I25" s="170"/>
    </row>
    <row r="26" spans="1:9" x14ac:dyDescent="0.25">
      <c r="A26" s="579" t="s">
        <v>288</v>
      </c>
      <c r="B26" s="170"/>
      <c r="C26" s="170"/>
      <c r="D26" s="170"/>
      <c r="E26" s="170"/>
      <c r="F26" s="171">
        <v>14.5245826506887</v>
      </c>
      <c r="G26" s="170">
        <v>14.5245826506887</v>
      </c>
      <c r="H26" s="170">
        <v>-1.5536783596130199E-3</v>
      </c>
      <c r="I26" s="171">
        <v>14.523028972329087</v>
      </c>
    </row>
    <row r="27" spans="1:9" x14ac:dyDescent="0.25">
      <c r="A27" s="580" t="s">
        <v>180</v>
      </c>
      <c r="B27" s="175"/>
      <c r="C27" s="175">
        <v>-1.6011845198356198</v>
      </c>
      <c r="D27" s="175">
        <v>-0.36863078000000005</v>
      </c>
      <c r="E27" s="175"/>
      <c r="F27" s="175">
        <v>0</v>
      </c>
      <c r="G27" s="175">
        <v>-1.96981529983562</v>
      </c>
      <c r="H27" s="175">
        <v>1.8335580721572993E-2</v>
      </c>
      <c r="I27" s="175">
        <v>-1.9514797191140469</v>
      </c>
    </row>
    <row r="28" spans="1:9" x14ac:dyDescent="0.25">
      <c r="A28" s="572" t="s">
        <v>289</v>
      </c>
      <c r="B28" s="170"/>
      <c r="C28" s="170">
        <v>-1.6011845198356198</v>
      </c>
      <c r="D28" s="170">
        <v>-0.36863078000000005</v>
      </c>
      <c r="E28" s="170"/>
      <c r="F28" s="170">
        <v>14.5245826506887</v>
      </c>
      <c r="G28" s="170">
        <v>12.55476735085308</v>
      </c>
      <c r="H28" s="170">
        <v>1.6781902361959974E-2</v>
      </c>
      <c r="I28" s="170">
        <v>12.571549253215039</v>
      </c>
    </row>
    <row r="29" spans="1:9" x14ac:dyDescent="0.25">
      <c r="A29" s="596" t="s">
        <v>186</v>
      </c>
      <c r="B29" s="170"/>
      <c r="C29" s="170"/>
      <c r="D29" s="170"/>
      <c r="E29" s="170"/>
      <c r="F29" s="170"/>
      <c r="G29" s="170"/>
      <c r="H29" s="170"/>
      <c r="I29" s="170"/>
    </row>
    <row r="30" spans="1:9" x14ac:dyDescent="0.25">
      <c r="A30" s="597" t="s">
        <v>194</v>
      </c>
      <c r="B30" s="171"/>
      <c r="C30" s="171"/>
      <c r="D30" s="171"/>
      <c r="E30" s="171">
        <v>4.8322890000000007E-2</v>
      </c>
      <c r="F30" s="171">
        <v>0.12651217000000003</v>
      </c>
      <c r="G30" s="170">
        <v>0.17483506000000004</v>
      </c>
      <c r="H30" s="171"/>
      <c r="I30" s="171">
        <v>0.17483506000000004</v>
      </c>
    </row>
    <row r="31" spans="1:9" x14ac:dyDescent="0.25">
      <c r="A31" s="597" t="s">
        <v>192</v>
      </c>
      <c r="B31" s="171"/>
      <c r="C31" s="171"/>
      <c r="D31" s="171"/>
      <c r="E31" s="171"/>
      <c r="F31" s="171">
        <v>-35.337391359999998</v>
      </c>
      <c r="G31" s="170">
        <v>-35.337391359999998</v>
      </c>
      <c r="H31" s="171"/>
      <c r="I31" s="171">
        <v>-35.337391359999998</v>
      </c>
    </row>
    <row r="32" spans="1:9" x14ac:dyDescent="0.25">
      <c r="A32" s="773" t="s">
        <v>195</v>
      </c>
      <c r="B32" s="175"/>
      <c r="C32" s="175"/>
      <c r="D32" s="175"/>
      <c r="E32" s="785"/>
      <c r="F32" s="175">
        <v>2.22948E-2</v>
      </c>
      <c r="G32" s="175">
        <v>2.22948E-2</v>
      </c>
      <c r="H32" s="175"/>
      <c r="I32" s="175">
        <v>2.22948E-2</v>
      </c>
    </row>
    <row r="33" spans="1:9" x14ac:dyDescent="0.25">
      <c r="A33" s="596" t="s">
        <v>187</v>
      </c>
      <c r="B33" s="786"/>
      <c r="C33" s="786"/>
      <c r="D33" s="786"/>
      <c r="E33" s="171">
        <v>4.8322890000000007E-2</v>
      </c>
      <c r="F33" s="171">
        <v>-35.190611189999998</v>
      </c>
      <c r="G33" s="171">
        <v>-35.142288299999997</v>
      </c>
      <c r="H33" s="171"/>
      <c r="I33" s="171">
        <v>-35.142288299999997</v>
      </c>
    </row>
    <row r="34" spans="1:9" x14ac:dyDescent="0.25">
      <c r="A34" s="598" t="s">
        <v>193</v>
      </c>
      <c r="B34" s="462"/>
      <c r="C34" s="462"/>
      <c r="D34" s="462"/>
      <c r="E34" s="462"/>
      <c r="F34" s="175">
        <v>-7.3074E-2</v>
      </c>
      <c r="G34" s="175">
        <v>-7.3074E-2</v>
      </c>
      <c r="H34" s="175"/>
      <c r="I34" s="175">
        <v>-7.3074E-2</v>
      </c>
    </row>
    <row r="35" spans="1:9" x14ac:dyDescent="0.25">
      <c r="A35" s="581" t="s">
        <v>354</v>
      </c>
      <c r="B35" s="714">
        <v>19.399435950417601</v>
      </c>
      <c r="C35" s="714">
        <v>-10.717988989979698</v>
      </c>
      <c r="D35" s="714">
        <v>-0.76844820000000003</v>
      </c>
      <c r="E35" s="714">
        <v>0.63718728702050798</v>
      </c>
      <c r="F35" s="714">
        <v>180.9692882135538</v>
      </c>
      <c r="G35" s="714">
        <v>189.51947426101219</v>
      </c>
      <c r="H35" s="714">
        <v>0.19468465916389699</v>
      </c>
      <c r="I35" s="714">
        <v>189.71415892017609</v>
      </c>
    </row>
    <row r="36" spans="1:9" x14ac:dyDescent="0.25">
      <c r="B36" s="170"/>
      <c r="C36" s="570"/>
      <c r="D36" s="570"/>
      <c r="E36" s="570"/>
      <c r="F36" s="570"/>
      <c r="G36" s="570"/>
      <c r="H36" s="570"/>
      <c r="I36" s="570"/>
    </row>
    <row r="37" spans="1:9" x14ac:dyDescent="0.25">
      <c r="B37" s="570"/>
      <c r="C37" s="570"/>
      <c r="D37" s="570"/>
      <c r="E37" s="570"/>
      <c r="F37" s="570"/>
      <c r="G37" s="570"/>
      <c r="H37" s="570"/>
      <c r="I37" s="570"/>
    </row>
  </sheetData>
  <pageMargins left="0.75" right="0.28000000000000003" top="1" bottom="1" header="0.4921259845" footer="0.4921259845"/>
  <pageSetup paperSize="9" scale="53" orientation="landscape" horizontalDpi="12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pageSetUpPr fitToPage="1"/>
  </sheetPr>
  <dimension ref="A1:E54"/>
  <sheetViews>
    <sheetView zoomScale="80" zoomScaleNormal="80" workbookViewId="0"/>
  </sheetViews>
  <sheetFormatPr defaultColWidth="9.109375" defaultRowHeight="13.2" x14ac:dyDescent="0.25"/>
  <cols>
    <col min="1" max="1" width="56.44140625" style="305" customWidth="1"/>
    <col min="2" max="2" width="11.109375" style="769" customWidth="1"/>
    <col min="3" max="4" width="11.109375" style="707" customWidth="1"/>
    <col min="5" max="5" width="14" style="305" customWidth="1"/>
    <col min="6" max="16384" width="9.109375" style="305"/>
  </cols>
  <sheetData>
    <row r="1" spans="1:5" ht="15.6" x14ac:dyDescent="0.3">
      <c r="A1" s="569" t="s">
        <v>77</v>
      </c>
      <c r="B1" s="631"/>
      <c r="C1" s="631"/>
      <c r="D1" s="631"/>
    </row>
    <row r="2" spans="1:5" x14ac:dyDescent="0.25">
      <c r="A2" s="662"/>
      <c r="B2" s="707"/>
    </row>
    <row r="3" spans="1:5" ht="15.6" x14ac:dyDescent="0.3">
      <c r="A3" s="515" t="s">
        <v>124</v>
      </c>
      <c r="B3" s="708"/>
      <c r="C3" s="708"/>
      <c r="D3" s="708"/>
    </row>
    <row r="4" spans="1:5" x14ac:dyDescent="0.25">
      <c r="A4" s="663"/>
      <c r="B4" s="687"/>
      <c r="C4" s="687"/>
      <c r="D4" s="687"/>
    </row>
    <row r="5" spans="1:5" x14ac:dyDescent="0.25">
      <c r="A5" s="664" t="s">
        <v>211</v>
      </c>
      <c r="B5" s="733" t="s">
        <v>345</v>
      </c>
      <c r="C5" s="733" t="s">
        <v>346</v>
      </c>
      <c r="D5" s="730" t="s">
        <v>301</v>
      </c>
    </row>
    <row r="6" spans="1:5" x14ac:dyDescent="0.25">
      <c r="A6" s="665"/>
      <c r="B6" s="277"/>
      <c r="C6" s="277"/>
      <c r="D6" s="277"/>
    </row>
    <row r="7" spans="1:5" x14ac:dyDescent="0.25">
      <c r="A7" s="666" t="s">
        <v>50</v>
      </c>
      <c r="B7" s="731"/>
      <c r="C7" s="731"/>
      <c r="D7" s="731"/>
    </row>
    <row r="8" spans="1:5" x14ac:dyDescent="0.25">
      <c r="A8" s="305" t="s">
        <v>7</v>
      </c>
      <c r="B8" s="731">
        <v>14.523029352327905</v>
      </c>
      <c r="C8" s="667">
        <v>11.023949126436403</v>
      </c>
      <c r="D8" s="667">
        <v>34.071720430514134</v>
      </c>
    </row>
    <row r="9" spans="1:5" x14ac:dyDescent="0.25">
      <c r="A9" s="666" t="s">
        <v>104</v>
      </c>
      <c r="B9" s="731"/>
      <c r="C9" s="667"/>
      <c r="D9" s="667"/>
    </row>
    <row r="10" spans="1:5" x14ac:dyDescent="0.25">
      <c r="A10" s="668" t="s">
        <v>105</v>
      </c>
      <c r="B10" s="731">
        <v>1.67780344500038</v>
      </c>
      <c r="C10" s="667">
        <v>2.8930170644265201</v>
      </c>
      <c r="D10" s="667">
        <v>8.6629905952527384</v>
      </c>
    </row>
    <row r="11" spans="1:5" x14ac:dyDescent="0.25">
      <c r="A11" s="668" t="s">
        <v>106</v>
      </c>
      <c r="B11" s="731">
        <v>27.294158011277098</v>
      </c>
      <c r="C11" s="667">
        <v>21.233075039108897</v>
      </c>
      <c r="D11" s="667">
        <v>42.483149688903104</v>
      </c>
    </row>
    <row r="12" spans="1:5" x14ac:dyDescent="0.25">
      <c r="A12" s="668" t="s">
        <v>107</v>
      </c>
      <c r="B12" s="731">
        <v>1.35164387939369</v>
      </c>
      <c r="C12" s="667">
        <v>2.0328094251250999</v>
      </c>
      <c r="D12" s="667">
        <v>4.4516767300756701</v>
      </c>
    </row>
    <row r="13" spans="1:5" s="662" customFormat="1" x14ac:dyDescent="0.25">
      <c r="A13" s="668" t="s">
        <v>139</v>
      </c>
      <c r="B13" s="787">
        <v>-6.7263135999999983</v>
      </c>
      <c r="C13" s="732" t="s">
        <v>197</v>
      </c>
      <c r="D13" s="732" t="s">
        <v>197</v>
      </c>
    </row>
    <row r="14" spans="1:5" s="670" customFormat="1" x14ac:dyDescent="0.25">
      <c r="A14" s="669" t="s">
        <v>108</v>
      </c>
      <c r="B14" s="285">
        <v>-0.78141764045264139</v>
      </c>
      <c r="C14" s="286">
        <v>-1.28654802224453</v>
      </c>
      <c r="D14" s="286">
        <v>-3.7288326319550036E-2</v>
      </c>
      <c r="E14" s="671"/>
    </row>
    <row r="15" spans="1:5" x14ac:dyDescent="0.25">
      <c r="A15" s="305" t="s">
        <v>51</v>
      </c>
      <c r="B15" s="731">
        <v>37.338903447546429</v>
      </c>
      <c r="C15" s="667">
        <v>35.89630263285239</v>
      </c>
      <c r="D15" s="667">
        <v>89.632249118426088</v>
      </c>
    </row>
    <row r="16" spans="1:5" x14ac:dyDescent="0.25">
      <c r="C16" s="667"/>
      <c r="D16" s="667"/>
    </row>
    <row r="17" spans="1:4" x14ac:dyDescent="0.25">
      <c r="A17" s="305" t="s">
        <v>52</v>
      </c>
      <c r="C17" s="667"/>
      <c r="D17" s="667"/>
    </row>
    <row r="18" spans="1:4" x14ac:dyDescent="0.25">
      <c r="A18" s="668" t="s">
        <v>53</v>
      </c>
      <c r="B18" s="731">
        <v>-6.4331174462763139</v>
      </c>
      <c r="C18" s="667">
        <v>-3.2958931512010907</v>
      </c>
      <c r="D18" s="667">
        <v>1.4909179174775704</v>
      </c>
    </row>
    <row r="19" spans="1:4" x14ac:dyDescent="0.25">
      <c r="A19" s="668" t="s">
        <v>54</v>
      </c>
      <c r="B19" s="731">
        <v>1.5509516561551735</v>
      </c>
      <c r="C19" s="667">
        <v>3.3257144749238559</v>
      </c>
      <c r="D19" s="667">
        <v>2.9676073810045347</v>
      </c>
    </row>
    <row r="20" spans="1:4" x14ac:dyDescent="0.25">
      <c r="A20" s="669" t="s">
        <v>55</v>
      </c>
      <c r="B20" s="285">
        <v>16.375126690656522</v>
      </c>
      <c r="C20" s="286">
        <v>4.2685194477771198</v>
      </c>
      <c r="D20" s="286">
        <v>5.448284362566147</v>
      </c>
    </row>
    <row r="21" spans="1:4" x14ac:dyDescent="0.25">
      <c r="A21" s="672" t="s">
        <v>52</v>
      </c>
      <c r="B21" s="731">
        <v>11.492960900535381</v>
      </c>
      <c r="C21" s="667">
        <v>4.2983407714998849</v>
      </c>
      <c r="D21" s="667">
        <v>9.9068096610482517</v>
      </c>
    </row>
    <row r="22" spans="1:4" x14ac:dyDescent="0.25">
      <c r="B22" s="731"/>
      <c r="C22" s="667"/>
      <c r="D22" s="667"/>
    </row>
    <row r="23" spans="1:4" x14ac:dyDescent="0.25">
      <c r="A23" s="305" t="s">
        <v>56</v>
      </c>
      <c r="B23" s="731">
        <v>-2.0013073765927598</v>
      </c>
      <c r="C23" s="667">
        <v>-1.2504649947867801</v>
      </c>
      <c r="D23" s="667">
        <v>-3.42858854417736</v>
      </c>
    </row>
    <row r="24" spans="1:4" x14ac:dyDescent="0.25">
      <c r="A24" s="305" t="s">
        <v>57</v>
      </c>
      <c r="B24" s="731">
        <v>8.8251596658518588E-2</v>
      </c>
      <c r="C24" s="667">
        <v>0.32128636361082302</v>
      </c>
      <c r="D24" s="667">
        <v>0.40696111727380102</v>
      </c>
    </row>
    <row r="25" spans="1:4" x14ac:dyDescent="0.25">
      <c r="A25" s="673" t="s">
        <v>58</v>
      </c>
      <c r="B25" s="285">
        <v>-5.3641056600115631</v>
      </c>
      <c r="C25" s="286">
        <v>-4.9469991876471964</v>
      </c>
      <c r="D25" s="286">
        <v>-6.3724507867352074</v>
      </c>
    </row>
    <row r="26" spans="1:4" x14ac:dyDescent="0.25">
      <c r="B26" s="731"/>
      <c r="C26" s="667"/>
      <c r="D26" s="667"/>
    </row>
    <row r="27" spans="1:4" x14ac:dyDescent="0.25">
      <c r="A27" s="666" t="s">
        <v>59</v>
      </c>
      <c r="B27" s="731">
        <v>41.554702908136001</v>
      </c>
      <c r="C27" s="667">
        <v>34.318465585529125</v>
      </c>
      <c r="D27" s="667">
        <v>90.144980565835567</v>
      </c>
    </row>
    <row r="28" spans="1:4" x14ac:dyDescent="0.25">
      <c r="A28" s="305" t="s">
        <v>60</v>
      </c>
      <c r="B28" s="731"/>
      <c r="C28" s="667"/>
      <c r="D28" s="667"/>
    </row>
    <row r="29" spans="1:4" x14ac:dyDescent="0.25">
      <c r="A29" s="666" t="s">
        <v>61</v>
      </c>
      <c r="C29" s="667"/>
      <c r="D29" s="667"/>
    </row>
    <row r="30" spans="1:4" ht="26.4" x14ac:dyDescent="0.25">
      <c r="A30" s="674" t="s">
        <v>295</v>
      </c>
      <c r="B30" s="787">
        <v>-9.6291196160000037E-2</v>
      </c>
      <c r="C30" s="732">
        <v>1.6366160000000001</v>
      </c>
      <c r="D30" s="732">
        <v>1.2363974742589559</v>
      </c>
    </row>
    <row r="31" spans="1:4" s="662" customFormat="1" ht="26.4" x14ac:dyDescent="0.25">
      <c r="A31" s="674" t="s">
        <v>209</v>
      </c>
      <c r="B31" s="787">
        <v>11.472709019999998</v>
      </c>
      <c r="C31" s="732" t="s">
        <v>197</v>
      </c>
      <c r="D31" s="732" t="s">
        <v>197</v>
      </c>
    </row>
    <row r="32" spans="1:4" ht="26.4" x14ac:dyDescent="0.25">
      <c r="A32" s="674" t="s">
        <v>62</v>
      </c>
      <c r="B32" s="787">
        <v>-19.153613662142305</v>
      </c>
      <c r="C32" s="732">
        <v>-11.708400106037269</v>
      </c>
      <c r="D32" s="732">
        <v>-29.000462547909084</v>
      </c>
    </row>
    <row r="33" spans="1:4" x14ac:dyDescent="0.25">
      <c r="A33" s="668" t="s">
        <v>63</v>
      </c>
      <c r="B33" s="787">
        <v>0.41084350999999969</v>
      </c>
      <c r="C33" s="732">
        <v>0.60014968999999996</v>
      </c>
      <c r="D33" s="667">
        <v>2.2162132900000002</v>
      </c>
    </row>
    <row r="34" spans="1:4" x14ac:dyDescent="0.25">
      <c r="A34" s="668" t="s">
        <v>281</v>
      </c>
      <c r="B34" s="787">
        <v>0</v>
      </c>
      <c r="C34" s="732">
        <v>0</v>
      </c>
      <c r="D34" s="732">
        <v>0</v>
      </c>
    </row>
    <row r="35" spans="1:4" x14ac:dyDescent="0.25">
      <c r="A35" s="669" t="s">
        <v>298</v>
      </c>
      <c r="B35" s="298">
        <v>0.27373849850207882</v>
      </c>
      <c r="C35" s="299">
        <v>0.58355237340704913</v>
      </c>
      <c r="D35" s="299">
        <v>0.84040298340050801</v>
      </c>
    </row>
    <row r="36" spans="1:4" x14ac:dyDescent="0.25">
      <c r="A36" s="672"/>
      <c r="C36" s="667"/>
      <c r="D36" s="667"/>
    </row>
    <row r="37" spans="1:4" x14ac:dyDescent="0.25">
      <c r="A37" s="666" t="s">
        <v>64</v>
      </c>
      <c r="B37" s="292">
        <v>-7.0926138298002286</v>
      </c>
      <c r="C37" s="293">
        <v>-8.8880820426302201</v>
      </c>
      <c r="D37" s="293">
        <v>-24.707448800249622</v>
      </c>
    </row>
    <row r="38" spans="1:4" x14ac:dyDescent="0.25">
      <c r="B38" s="731"/>
      <c r="C38" s="667"/>
      <c r="D38" s="667"/>
    </row>
    <row r="39" spans="1:4" x14ac:dyDescent="0.25">
      <c r="A39" s="666" t="s">
        <v>65</v>
      </c>
      <c r="B39" s="731"/>
      <c r="C39" s="667"/>
      <c r="D39" s="667"/>
    </row>
    <row r="40" spans="1:4" x14ac:dyDescent="0.25">
      <c r="A40" s="668" t="s">
        <v>131</v>
      </c>
      <c r="B40" s="292">
        <v>3.1779779999993478E-2</v>
      </c>
      <c r="C40" s="293" t="s">
        <v>197</v>
      </c>
      <c r="D40" s="667">
        <v>-22.640210279999998</v>
      </c>
    </row>
    <row r="41" spans="1:4" s="662" customFormat="1" x14ac:dyDescent="0.25">
      <c r="A41" s="668" t="s">
        <v>66</v>
      </c>
      <c r="B41" s="292" t="s">
        <v>197</v>
      </c>
      <c r="C41" s="293" t="s">
        <v>197</v>
      </c>
      <c r="D41" s="732">
        <v>49.639499999999998</v>
      </c>
    </row>
    <row r="42" spans="1:4" x14ac:dyDescent="0.25">
      <c r="A42" s="668" t="s">
        <v>67</v>
      </c>
      <c r="B42" s="292">
        <v>-0.86682129000029817</v>
      </c>
      <c r="C42" s="293">
        <v>-1.2345469100000082</v>
      </c>
      <c r="D42" s="732">
        <v>-47.676963040000025</v>
      </c>
    </row>
    <row r="43" spans="1:4" x14ac:dyDescent="0.25">
      <c r="A43" s="668" t="s">
        <v>300</v>
      </c>
      <c r="B43" s="787">
        <v>-7.5553236978994978</v>
      </c>
      <c r="C43" s="732">
        <v>-1.7487533100000001</v>
      </c>
      <c r="D43" s="732">
        <v>-2.8743265400000002</v>
      </c>
    </row>
    <row r="44" spans="1:4" x14ac:dyDescent="0.25">
      <c r="A44" s="669" t="s">
        <v>192</v>
      </c>
      <c r="B44" s="285">
        <v>-35.337391359999998</v>
      </c>
      <c r="C44" s="299">
        <v>-35.328548320000003</v>
      </c>
      <c r="D44" s="299">
        <v>-35.328548320000003</v>
      </c>
    </row>
    <row r="45" spans="1:4" x14ac:dyDescent="0.25">
      <c r="A45" s="672"/>
      <c r="C45" s="709"/>
      <c r="D45" s="709"/>
    </row>
    <row r="46" spans="1:4" x14ac:dyDescent="0.25">
      <c r="A46" s="666" t="s">
        <v>68</v>
      </c>
      <c r="B46" s="731">
        <v>-43.727756567899803</v>
      </c>
      <c r="C46" s="667">
        <v>-38.311848540000014</v>
      </c>
      <c r="D46" s="667">
        <v>-58.880548180000027</v>
      </c>
    </row>
    <row r="47" spans="1:4" x14ac:dyDescent="0.25">
      <c r="A47" s="666"/>
      <c r="B47" s="731"/>
      <c r="C47" s="667"/>
      <c r="D47" s="667"/>
    </row>
    <row r="48" spans="1:4" x14ac:dyDescent="0.25">
      <c r="A48" s="666" t="s">
        <v>69</v>
      </c>
      <c r="B48" s="731">
        <v>-9.2656674895640307</v>
      </c>
      <c r="C48" s="667">
        <v>-12.881464997101109</v>
      </c>
      <c r="D48" s="667">
        <v>6.5569835855859182</v>
      </c>
    </row>
    <row r="49" spans="1:4" x14ac:dyDescent="0.25">
      <c r="A49" s="668" t="s">
        <v>70</v>
      </c>
      <c r="B49" s="731">
        <v>54.322024760126901</v>
      </c>
      <c r="C49" s="667">
        <v>48.0717189156424</v>
      </c>
      <c r="D49" s="667">
        <v>48.0717189156424</v>
      </c>
    </row>
    <row r="50" spans="1:4" x14ac:dyDescent="0.25">
      <c r="A50" s="669" t="s">
        <v>71</v>
      </c>
      <c r="B50" s="285">
        <v>-0.12726556181188639</v>
      </c>
      <c r="C50" s="286">
        <v>-0.40826790090700738</v>
      </c>
      <c r="D50" s="286">
        <v>-0.30621534722445498</v>
      </c>
    </row>
    <row r="51" spans="1:4" s="672" customFormat="1" x14ac:dyDescent="0.25">
      <c r="A51" s="675"/>
      <c r="B51" s="731"/>
      <c r="C51" s="667"/>
      <c r="D51" s="667"/>
    </row>
    <row r="52" spans="1:4" x14ac:dyDescent="0.25">
      <c r="A52" s="666" t="s">
        <v>72</v>
      </c>
      <c r="B52" s="731">
        <v>44.929091708750981</v>
      </c>
      <c r="C52" s="667">
        <v>34.781986017634296</v>
      </c>
      <c r="D52" s="667">
        <v>54.322487154003866</v>
      </c>
    </row>
    <row r="53" spans="1:4" x14ac:dyDescent="0.25">
      <c r="A53" s="666"/>
      <c r="B53" s="731"/>
      <c r="C53" s="709"/>
      <c r="D53" s="709"/>
    </row>
    <row r="54" spans="1:4" x14ac:dyDescent="0.25">
      <c r="C54" s="710"/>
      <c r="D54" s="710"/>
    </row>
  </sheetData>
  <phoneticPr fontId="13" type="noConversion"/>
  <pageMargins left="0.75" right="0.75" top="0.44" bottom="0.39" header="0.4921259845" footer="0.22"/>
  <pageSetup paperSize="9" scale="93"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heetViews>
  <sheetFormatPr defaultColWidth="9.109375" defaultRowHeight="12.6" x14ac:dyDescent="0.25"/>
  <cols>
    <col min="1" max="1" width="54.88671875" style="169" customWidth="1"/>
    <col min="2" max="3" width="9.109375" style="169"/>
    <col min="4" max="4" width="9.44140625" style="169" bestFit="1" customWidth="1"/>
    <col min="5" max="16384" width="9.109375" style="169"/>
  </cols>
  <sheetData>
    <row r="1" spans="1:5" ht="15.6" x14ac:dyDescent="0.3">
      <c r="A1" s="676" t="s">
        <v>77</v>
      </c>
    </row>
    <row r="2" spans="1:5" ht="15.6" x14ac:dyDescent="0.3">
      <c r="A2" s="676"/>
    </row>
    <row r="3" spans="1:5" ht="13.2" x14ac:dyDescent="0.25">
      <c r="A3" s="513" t="s">
        <v>331</v>
      </c>
    </row>
    <row r="5" spans="1:5" ht="32.25" customHeight="1" x14ac:dyDescent="0.25">
      <c r="A5" s="868" t="s">
        <v>339</v>
      </c>
      <c r="B5" s="868"/>
      <c r="C5" s="101"/>
      <c r="D5" s="101"/>
      <c r="E5" s="101"/>
    </row>
    <row r="6" spans="1:5" ht="51" customHeight="1" x14ac:dyDescent="0.25">
      <c r="A6" s="868" t="s">
        <v>340</v>
      </c>
      <c r="B6" s="868"/>
      <c r="C6" s="101"/>
      <c r="D6" s="392"/>
      <c r="E6" s="101"/>
    </row>
    <row r="7" spans="1:5" ht="47.25" customHeight="1" x14ac:dyDescent="0.25">
      <c r="A7" s="868" t="s">
        <v>332</v>
      </c>
      <c r="B7" s="868"/>
      <c r="C7" s="101"/>
      <c r="D7" s="101"/>
      <c r="E7" s="101"/>
    </row>
    <row r="9" spans="1:5" ht="13.2" x14ac:dyDescent="0.25">
      <c r="A9" s="48" t="s">
        <v>211</v>
      </c>
      <c r="B9" s="136" t="s">
        <v>345</v>
      </c>
    </row>
    <row r="10" spans="1:5" ht="13.2" x14ac:dyDescent="0.25">
      <c r="A10" s="29" t="s">
        <v>333</v>
      </c>
      <c r="B10" s="152">
        <v>1.36622994</v>
      </c>
    </row>
    <row r="11" spans="1:5" ht="13.2" x14ac:dyDescent="0.25">
      <c r="A11" s="29" t="s">
        <v>29</v>
      </c>
      <c r="B11" s="152">
        <v>7.7202661400000006</v>
      </c>
    </row>
    <row r="12" spans="1:5" ht="13.2" x14ac:dyDescent="0.25">
      <c r="A12" s="29" t="s">
        <v>30</v>
      </c>
      <c r="B12" s="152">
        <v>1.6848625799999999</v>
      </c>
    </row>
    <row r="13" spans="1:5" ht="13.2" x14ac:dyDescent="0.25">
      <c r="A13" s="833" t="s">
        <v>334</v>
      </c>
      <c r="B13" s="834">
        <v>-5.9878035399999998</v>
      </c>
    </row>
    <row r="14" spans="1:5" ht="13.2" x14ac:dyDescent="0.25">
      <c r="A14" s="146" t="s">
        <v>335</v>
      </c>
      <c r="B14" s="152">
        <v>4.7835551200000008</v>
      </c>
    </row>
    <row r="15" spans="1:5" ht="13.2" x14ac:dyDescent="0.25">
      <c r="A15" s="146"/>
      <c r="B15" s="152"/>
    </row>
    <row r="16" spans="1:5" ht="13.2" x14ac:dyDescent="0.25">
      <c r="A16" s="51" t="s">
        <v>204</v>
      </c>
      <c r="B16" s="832"/>
    </row>
    <row r="17" spans="1:3" ht="13.2" x14ac:dyDescent="0.25">
      <c r="A17" s="146" t="s">
        <v>337</v>
      </c>
      <c r="B17" s="152">
        <v>13.895480599999999</v>
      </c>
      <c r="C17" s="392"/>
    </row>
    <row r="18" spans="1:3" ht="13.2" x14ac:dyDescent="0.25">
      <c r="A18" s="146" t="s">
        <v>336</v>
      </c>
      <c r="B18" s="152">
        <v>-0.73799999999999999</v>
      </c>
    </row>
    <row r="19" spans="1:3" ht="13.2" x14ac:dyDescent="0.25">
      <c r="A19" s="48" t="s">
        <v>338</v>
      </c>
      <c r="B19" s="835">
        <v>-1.6848625799999999</v>
      </c>
    </row>
    <row r="20" spans="1:3" ht="13.2" x14ac:dyDescent="0.25">
      <c r="A20" s="51" t="s">
        <v>61</v>
      </c>
      <c r="B20" s="121">
        <v>11.472618019999999</v>
      </c>
    </row>
    <row r="21" spans="1:3" x14ac:dyDescent="0.25">
      <c r="B21" s="392"/>
    </row>
    <row r="23" spans="1:3" x14ac:dyDescent="0.25">
      <c r="B23" s="392"/>
    </row>
  </sheetData>
  <mergeCells count="3">
    <mergeCell ref="A5:B5"/>
    <mergeCell ref="A6:B6"/>
    <mergeCell ref="A7:B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3"/>
  <dimension ref="A1:L36"/>
  <sheetViews>
    <sheetView zoomScale="90" zoomScaleNormal="90" workbookViewId="0"/>
  </sheetViews>
  <sheetFormatPr defaultRowHeight="13.2" x14ac:dyDescent="0.25"/>
  <cols>
    <col min="1" max="1" width="53" style="51" customWidth="1"/>
    <col min="2" max="2" width="15.44140625" style="349" customWidth="1"/>
    <col min="3" max="234" width="8.88671875" style="51"/>
    <col min="235" max="236" width="21.88671875" style="51" customWidth="1"/>
    <col min="237" max="237" width="17.44140625" style="51" customWidth="1"/>
    <col min="238" max="238" width="8.88671875" style="51"/>
    <col min="239" max="239" width="11.5546875" style="51" customWidth="1"/>
    <col min="240" max="490" width="8.88671875" style="51"/>
    <col min="491" max="492" width="21.88671875" style="51" customWidth="1"/>
    <col min="493" max="493" width="17.44140625" style="51" customWidth="1"/>
    <col min="494" max="494" width="8.88671875" style="51"/>
    <col min="495" max="495" width="11.5546875" style="51" customWidth="1"/>
    <col min="496" max="746" width="8.88671875" style="51"/>
    <col min="747" max="748" width="21.88671875" style="51" customWidth="1"/>
    <col min="749" max="749" width="17.44140625" style="51" customWidth="1"/>
    <col min="750" max="750" width="8.88671875" style="51"/>
    <col min="751" max="751" width="11.5546875" style="51" customWidth="1"/>
    <col min="752" max="1002" width="8.88671875" style="51"/>
    <col min="1003" max="1004" width="21.88671875" style="51" customWidth="1"/>
    <col min="1005" max="1005" width="17.44140625" style="51" customWidth="1"/>
    <col min="1006" max="1006" width="8.88671875" style="51"/>
    <col min="1007" max="1007" width="11.5546875" style="51" customWidth="1"/>
    <col min="1008" max="1258" width="8.88671875" style="51"/>
    <col min="1259" max="1260" width="21.88671875" style="51" customWidth="1"/>
    <col min="1261" max="1261" width="17.44140625" style="51" customWidth="1"/>
    <col min="1262" max="1262" width="8.88671875" style="51"/>
    <col min="1263" max="1263" width="11.5546875" style="51" customWidth="1"/>
    <col min="1264" max="1514" width="8.88671875" style="51"/>
    <col min="1515" max="1516" width="21.88671875" style="51" customWidth="1"/>
    <col min="1517" max="1517" width="17.44140625" style="51" customWidth="1"/>
    <col min="1518" max="1518" width="8.88671875" style="51"/>
    <col min="1519" max="1519" width="11.5546875" style="51" customWidth="1"/>
    <col min="1520" max="1770" width="8.88671875" style="51"/>
    <col min="1771" max="1772" width="21.88671875" style="51" customWidth="1"/>
    <col min="1773" max="1773" width="17.44140625" style="51" customWidth="1"/>
    <col min="1774" max="1774" width="8.88671875" style="51"/>
    <col min="1775" max="1775" width="11.5546875" style="51" customWidth="1"/>
    <col min="1776" max="2026" width="8.88671875" style="51"/>
    <col min="2027" max="2028" width="21.88671875" style="51" customWidth="1"/>
    <col min="2029" max="2029" width="17.44140625" style="51" customWidth="1"/>
    <col min="2030" max="2030" width="8.88671875" style="51"/>
    <col min="2031" max="2031" width="11.5546875" style="51" customWidth="1"/>
    <col min="2032" max="2282" width="8.88671875" style="51"/>
    <col min="2283" max="2284" width="21.88671875" style="51" customWidth="1"/>
    <col min="2285" max="2285" width="17.44140625" style="51" customWidth="1"/>
    <col min="2286" max="2286" width="8.88671875" style="51"/>
    <col min="2287" max="2287" width="11.5546875" style="51" customWidth="1"/>
    <col min="2288" max="2538" width="8.88671875" style="51"/>
    <col min="2539" max="2540" width="21.88671875" style="51" customWidth="1"/>
    <col min="2541" max="2541" width="17.44140625" style="51" customWidth="1"/>
    <col min="2542" max="2542" width="8.88671875" style="51"/>
    <col min="2543" max="2543" width="11.5546875" style="51" customWidth="1"/>
    <col min="2544" max="2794" width="8.88671875" style="51"/>
    <col min="2795" max="2796" width="21.88671875" style="51" customWidth="1"/>
    <col min="2797" max="2797" width="17.44140625" style="51" customWidth="1"/>
    <col min="2798" max="2798" width="8.88671875" style="51"/>
    <col min="2799" max="2799" width="11.5546875" style="51" customWidth="1"/>
    <col min="2800" max="3050" width="8.88671875" style="51"/>
    <col min="3051" max="3052" width="21.88671875" style="51" customWidth="1"/>
    <col min="3053" max="3053" width="17.44140625" style="51" customWidth="1"/>
    <col min="3054" max="3054" width="8.88671875" style="51"/>
    <col min="3055" max="3055" width="11.5546875" style="51" customWidth="1"/>
    <col min="3056" max="3306" width="8.88671875" style="51"/>
    <col min="3307" max="3308" width="21.88671875" style="51" customWidth="1"/>
    <col min="3309" max="3309" width="17.44140625" style="51" customWidth="1"/>
    <col min="3310" max="3310" width="8.88671875" style="51"/>
    <col min="3311" max="3311" width="11.5546875" style="51" customWidth="1"/>
    <col min="3312" max="3562" width="8.88671875" style="51"/>
    <col min="3563" max="3564" width="21.88671875" style="51" customWidth="1"/>
    <col min="3565" max="3565" width="17.44140625" style="51" customWidth="1"/>
    <col min="3566" max="3566" width="8.88671875" style="51"/>
    <col min="3567" max="3567" width="11.5546875" style="51" customWidth="1"/>
    <col min="3568" max="3818" width="8.88671875" style="51"/>
    <col min="3819" max="3820" width="21.88671875" style="51" customWidth="1"/>
    <col min="3821" max="3821" width="17.44140625" style="51" customWidth="1"/>
    <col min="3822" max="3822" width="8.88671875" style="51"/>
    <col min="3823" max="3823" width="11.5546875" style="51" customWidth="1"/>
    <col min="3824" max="4074" width="8.88671875" style="51"/>
    <col min="4075" max="4076" width="21.88671875" style="51" customWidth="1"/>
    <col min="4077" max="4077" width="17.44140625" style="51" customWidth="1"/>
    <col min="4078" max="4078" width="8.88671875" style="51"/>
    <col min="4079" max="4079" width="11.5546875" style="51" customWidth="1"/>
    <col min="4080" max="4330" width="8.88671875" style="51"/>
    <col min="4331" max="4332" width="21.88671875" style="51" customWidth="1"/>
    <col min="4333" max="4333" width="17.44140625" style="51" customWidth="1"/>
    <col min="4334" max="4334" width="8.88671875" style="51"/>
    <col min="4335" max="4335" width="11.5546875" style="51" customWidth="1"/>
    <col min="4336" max="4586" width="8.88671875" style="51"/>
    <col min="4587" max="4588" width="21.88671875" style="51" customWidth="1"/>
    <col min="4589" max="4589" width="17.44140625" style="51" customWidth="1"/>
    <col min="4590" max="4590" width="8.88671875" style="51"/>
    <col min="4591" max="4591" width="11.5546875" style="51" customWidth="1"/>
    <col min="4592" max="4842" width="8.88671875" style="51"/>
    <col min="4843" max="4844" width="21.88671875" style="51" customWidth="1"/>
    <col min="4845" max="4845" width="17.44140625" style="51" customWidth="1"/>
    <col min="4846" max="4846" width="8.88671875" style="51"/>
    <col min="4847" max="4847" width="11.5546875" style="51" customWidth="1"/>
    <col min="4848" max="5098" width="8.88671875" style="51"/>
    <col min="5099" max="5100" width="21.88671875" style="51" customWidth="1"/>
    <col min="5101" max="5101" width="17.44140625" style="51" customWidth="1"/>
    <col min="5102" max="5102" width="8.88671875" style="51"/>
    <col min="5103" max="5103" width="11.5546875" style="51" customWidth="1"/>
    <col min="5104" max="5354" width="8.88671875" style="51"/>
    <col min="5355" max="5356" width="21.88671875" style="51" customWidth="1"/>
    <col min="5357" max="5357" width="17.44140625" style="51" customWidth="1"/>
    <col min="5358" max="5358" width="8.88671875" style="51"/>
    <col min="5359" max="5359" width="11.5546875" style="51" customWidth="1"/>
    <col min="5360" max="5610" width="8.88671875" style="51"/>
    <col min="5611" max="5612" width="21.88671875" style="51" customWidth="1"/>
    <col min="5613" max="5613" width="17.44140625" style="51" customWidth="1"/>
    <col min="5614" max="5614" width="8.88671875" style="51"/>
    <col min="5615" max="5615" width="11.5546875" style="51" customWidth="1"/>
    <col min="5616" max="5866" width="8.88671875" style="51"/>
    <col min="5867" max="5868" width="21.88671875" style="51" customWidth="1"/>
    <col min="5869" max="5869" width="17.44140625" style="51" customWidth="1"/>
    <col min="5870" max="5870" width="8.88671875" style="51"/>
    <col min="5871" max="5871" width="11.5546875" style="51" customWidth="1"/>
    <col min="5872" max="6122" width="8.88671875" style="51"/>
    <col min="6123" max="6124" width="21.88671875" style="51" customWidth="1"/>
    <col min="6125" max="6125" width="17.44140625" style="51" customWidth="1"/>
    <col min="6126" max="6126" width="8.88671875" style="51"/>
    <col min="6127" max="6127" width="11.5546875" style="51" customWidth="1"/>
    <col min="6128" max="6378" width="8.88671875" style="51"/>
    <col min="6379" max="6380" width="21.88671875" style="51" customWidth="1"/>
    <col min="6381" max="6381" width="17.44140625" style="51" customWidth="1"/>
    <col min="6382" max="6382" width="8.88671875" style="51"/>
    <col min="6383" max="6383" width="11.5546875" style="51" customWidth="1"/>
    <col min="6384" max="6634" width="8.88671875" style="51"/>
    <col min="6635" max="6636" width="21.88671875" style="51" customWidth="1"/>
    <col min="6637" max="6637" width="17.44140625" style="51" customWidth="1"/>
    <col min="6638" max="6638" width="8.88671875" style="51"/>
    <col min="6639" max="6639" width="11.5546875" style="51" customWidth="1"/>
    <col min="6640" max="6890" width="8.88671875" style="51"/>
    <col min="6891" max="6892" width="21.88671875" style="51" customWidth="1"/>
    <col min="6893" max="6893" width="17.44140625" style="51" customWidth="1"/>
    <col min="6894" max="6894" width="8.88671875" style="51"/>
    <col min="6895" max="6895" width="11.5546875" style="51" customWidth="1"/>
    <col min="6896" max="7146" width="8.88671875" style="51"/>
    <col min="7147" max="7148" width="21.88671875" style="51" customWidth="1"/>
    <col min="7149" max="7149" width="17.44140625" style="51" customWidth="1"/>
    <col min="7150" max="7150" width="8.88671875" style="51"/>
    <col min="7151" max="7151" width="11.5546875" style="51" customWidth="1"/>
    <col min="7152" max="7402" width="8.88671875" style="51"/>
    <col min="7403" max="7404" width="21.88671875" style="51" customWidth="1"/>
    <col min="7405" max="7405" width="17.44140625" style="51" customWidth="1"/>
    <col min="7406" max="7406" width="8.88671875" style="51"/>
    <col min="7407" max="7407" width="11.5546875" style="51" customWidth="1"/>
    <col min="7408" max="7658" width="8.88671875" style="51"/>
    <col min="7659" max="7660" width="21.88671875" style="51" customWidth="1"/>
    <col min="7661" max="7661" width="17.44140625" style="51" customWidth="1"/>
    <col min="7662" max="7662" width="8.88671875" style="51"/>
    <col min="7663" max="7663" width="11.5546875" style="51" customWidth="1"/>
    <col min="7664" max="7914" width="8.88671875" style="51"/>
    <col min="7915" max="7916" width="21.88671875" style="51" customWidth="1"/>
    <col min="7917" max="7917" width="17.44140625" style="51" customWidth="1"/>
    <col min="7918" max="7918" width="8.88671875" style="51"/>
    <col min="7919" max="7919" width="11.5546875" style="51" customWidth="1"/>
    <col min="7920" max="8170" width="8.88671875" style="51"/>
    <col min="8171" max="8172" width="21.88671875" style="51" customWidth="1"/>
    <col min="8173" max="8173" width="17.44140625" style="51" customWidth="1"/>
    <col min="8174" max="8174" width="8.88671875" style="51"/>
    <col min="8175" max="8175" width="11.5546875" style="51" customWidth="1"/>
    <col min="8176" max="8426" width="8.88671875" style="51"/>
    <col min="8427" max="8428" width="21.88671875" style="51" customWidth="1"/>
    <col min="8429" max="8429" width="17.44140625" style="51" customWidth="1"/>
    <col min="8430" max="8430" width="8.88671875" style="51"/>
    <col min="8431" max="8431" width="11.5546875" style="51" customWidth="1"/>
    <col min="8432" max="8682" width="8.88671875" style="51"/>
    <col min="8683" max="8684" width="21.88671875" style="51" customWidth="1"/>
    <col min="8685" max="8685" width="17.44140625" style="51" customWidth="1"/>
    <col min="8686" max="8686" width="8.88671875" style="51"/>
    <col min="8687" max="8687" width="11.5546875" style="51" customWidth="1"/>
    <col min="8688" max="8938" width="8.88671875" style="51"/>
    <col min="8939" max="8940" width="21.88671875" style="51" customWidth="1"/>
    <col min="8941" max="8941" width="17.44140625" style="51" customWidth="1"/>
    <col min="8942" max="8942" width="8.88671875" style="51"/>
    <col min="8943" max="8943" width="11.5546875" style="51" customWidth="1"/>
    <col min="8944" max="9194" width="8.88671875" style="51"/>
    <col min="9195" max="9196" width="21.88671875" style="51" customWidth="1"/>
    <col min="9197" max="9197" width="17.44140625" style="51" customWidth="1"/>
    <col min="9198" max="9198" width="8.88671875" style="51"/>
    <col min="9199" max="9199" width="11.5546875" style="51" customWidth="1"/>
    <col min="9200" max="9450" width="8.88671875" style="51"/>
    <col min="9451" max="9452" width="21.88671875" style="51" customWidth="1"/>
    <col min="9453" max="9453" width="17.44140625" style="51" customWidth="1"/>
    <col min="9454" max="9454" width="8.88671875" style="51"/>
    <col min="9455" max="9455" width="11.5546875" style="51" customWidth="1"/>
    <col min="9456" max="9706" width="8.88671875" style="51"/>
    <col min="9707" max="9708" width="21.88671875" style="51" customWidth="1"/>
    <col min="9709" max="9709" width="17.44140625" style="51" customWidth="1"/>
    <col min="9710" max="9710" width="8.88671875" style="51"/>
    <col min="9711" max="9711" width="11.5546875" style="51" customWidth="1"/>
    <col min="9712" max="9962" width="8.88671875" style="51"/>
    <col min="9963" max="9964" width="21.88671875" style="51" customWidth="1"/>
    <col min="9965" max="9965" width="17.44140625" style="51" customWidth="1"/>
    <col min="9966" max="9966" width="8.88671875" style="51"/>
    <col min="9967" max="9967" width="11.5546875" style="51" customWidth="1"/>
    <col min="9968" max="10218" width="8.88671875" style="51"/>
    <col min="10219" max="10220" width="21.88671875" style="51" customWidth="1"/>
    <col min="10221" max="10221" width="17.44140625" style="51" customWidth="1"/>
    <col min="10222" max="10222" width="8.88671875" style="51"/>
    <col min="10223" max="10223" width="11.5546875" style="51" customWidth="1"/>
    <col min="10224" max="10474" width="8.88671875" style="51"/>
    <col min="10475" max="10476" width="21.88671875" style="51" customWidth="1"/>
    <col min="10477" max="10477" width="17.44140625" style="51" customWidth="1"/>
    <col min="10478" max="10478" width="8.88671875" style="51"/>
    <col min="10479" max="10479" width="11.5546875" style="51" customWidth="1"/>
    <col min="10480" max="10730" width="8.88671875" style="51"/>
    <col min="10731" max="10732" width="21.88671875" style="51" customWidth="1"/>
    <col min="10733" max="10733" width="17.44140625" style="51" customWidth="1"/>
    <col min="10734" max="10734" width="8.88671875" style="51"/>
    <col min="10735" max="10735" width="11.5546875" style="51" customWidth="1"/>
    <col min="10736" max="10986" width="8.88671875" style="51"/>
    <col min="10987" max="10988" width="21.88671875" style="51" customWidth="1"/>
    <col min="10989" max="10989" width="17.44140625" style="51" customWidth="1"/>
    <col min="10990" max="10990" width="8.88671875" style="51"/>
    <col min="10991" max="10991" width="11.5546875" style="51" customWidth="1"/>
    <col min="10992" max="11242" width="8.88671875" style="51"/>
    <col min="11243" max="11244" width="21.88671875" style="51" customWidth="1"/>
    <col min="11245" max="11245" width="17.44140625" style="51" customWidth="1"/>
    <col min="11246" max="11246" width="8.88671875" style="51"/>
    <col min="11247" max="11247" width="11.5546875" style="51" customWidth="1"/>
    <col min="11248" max="11498" width="8.88671875" style="51"/>
    <col min="11499" max="11500" width="21.88671875" style="51" customWidth="1"/>
    <col min="11501" max="11501" width="17.44140625" style="51" customWidth="1"/>
    <col min="11502" max="11502" width="8.88671875" style="51"/>
    <col min="11503" max="11503" width="11.5546875" style="51" customWidth="1"/>
    <col min="11504" max="11754" width="8.88671875" style="51"/>
    <col min="11755" max="11756" width="21.88671875" style="51" customWidth="1"/>
    <col min="11757" max="11757" width="17.44140625" style="51" customWidth="1"/>
    <col min="11758" max="11758" width="8.88671875" style="51"/>
    <col min="11759" max="11759" width="11.5546875" style="51" customWidth="1"/>
    <col min="11760" max="12010" width="8.88671875" style="51"/>
    <col min="12011" max="12012" width="21.88671875" style="51" customWidth="1"/>
    <col min="12013" max="12013" width="17.44140625" style="51" customWidth="1"/>
    <col min="12014" max="12014" width="8.88671875" style="51"/>
    <col min="12015" max="12015" width="11.5546875" style="51" customWidth="1"/>
    <col min="12016" max="12266" width="8.88671875" style="51"/>
    <col min="12267" max="12268" width="21.88671875" style="51" customWidth="1"/>
    <col min="12269" max="12269" width="17.44140625" style="51" customWidth="1"/>
    <col min="12270" max="12270" width="8.88671875" style="51"/>
    <col min="12271" max="12271" width="11.5546875" style="51" customWidth="1"/>
    <col min="12272" max="12522" width="8.88671875" style="51"/>
    <col min="12523" max="12524" width="21.88671875" style="51" customWidth="1"/>
    <col min="12525" max="12525" width="17.44140625" style="51" customWidth="1"/>
    <col min="12526" max="12526" width="8.88671875" style="51"/>
    <col min="12527" max="12527" width="11.5546875" style="51" customWidth="1"/>
    <col min="12528" max="12778" width="8.88671875" style="51"/>
    <col min="12779" max="12780" width="21.88671875" style="51" customWidth="1"/>
    <col min="12781" max="12781" width="17.44140625" style="51" customWidth="1"/>
    <col min="12782" max="12782" width="8.88671875" style="51"/>
    <col min="12783" max="12783" width="11.5546875" style="51" customWidth="1"/>
    <col min="12784" max="13034" width="8.88671875" style="51"/>
    <col min="13035" max="13036" width="21.88671875" style="51" customWidth="1"/>
    <col min="13037" max="13037" width="17.44140625" style="51" customWidth="1"/>
    <col min="13038" max="13038" width="8.88671875" style="51"/>
    <col min="13039" max="13039" width="11.5546875" style="51" customWidth="1"/>
    <col min="13040" max="13290" width="8.88671875" style="51"/>
    <col min="13291" max="13292" width="21.88671875" style="51" customWidth="1"/>
    <col min="13293" max="13293" width="17.44140625" style="51" customWidth="1"/>
    <col min="13294" max="13294" width="8.88671875" style="51"/>
    <col min="13295" max="13295" width="11.5546875" style="51" customWidth="1"/>
    <col min="13296" max="13546" width="8.88671875" style="51"/>
    <col min="13547" max="13548" width="21.88671875" style="51" customWidth="1"/>
    <col min="13549" max="13549" width="17.44140625" style="51" customWidth="1"/>
    <col min="13550" max="13550" width="8.88671875" style="51"/>
    <col min="13551" max="13551" width="11.5546875" style="51" customWidth="1"/>
    <col min="13552" max="13802" width="8.88671875" style="51"/>
    <col min="13803" max="13804" width="21.88671875" style="51" customWidth="1"/>
    <col min="13805" max="13805" width="17.44140625" style="51" customWidth="1"/>
    <col min="13806" max="13806" width="8.88671875" style="51"/>
    <col min="13807" max="13807" width="11.5546875" style="51" customWidth="1"/>
    <col min="13808" max="14058" width="8.88671875" style="51"/>
    <col min="14059" max="14060" width="21.88671875" style="51" customWidth="1"/>
    <col min="14061" max="14061" width="17.44140625" style="51" customWidth="1"/>
    <col min="14062" max="14062" width="8.88671875" style="51"/>
    <col min="14063" max="14063" width="11.5546875" style="51" customWidth="1"/>
    <col min="14064" max="14314" width="8.88671875" style="51"/>
    <col min="14315" max="14316" width="21.88671875" style="51" customWidth="1"/>
    <col min="14317" max="14317" width="17.44140625" style="51" customWidth="1"/>
    <col min="14318" max="14318" width="8.88671875" style="51"/>
    <col min="14319" max="14319" width="11.5546875" style="51" customWidth="1"/>
    <col min="14320" max="14570" width="8.88671875" style="51"/>
    <col min="14571" max="14572" width="21.88671875" style="51" customWidth="1"/>
    <col min="14573" max="14573" width="17.44140625" style="51" customWidth="1"/>
    <col min="14574" max="14574" width="8.88671875" style="51"/>
    <col min="14575" max="14575" width="11.5546875" style="51" customWidth="1"/>
    <col min="14576" max="14826" width="8.88671875" style="51"/>
    <col min="14827" max="14828" width="21.88671875" style="51" customWidth="1"/>
    <col min="14829" max="14829" width="17.44140625" style="51" customWidth="1"/>
    <col min="14830" max="14830" width="8.88671875" style="51"/>
    <col min="14831" max="14831" width="11.5546875" style="51" customWidth="1"/>
    <col min="14832" max="15082" width="8.88671875" style="51"/>
    <col min="15083" max="15084" width="21.88671875" style="51" customWidth="1"/>
    <col min="15085" max="15085" width="17.44140625" style="51" customWidth="1"/>
    <col min="15086" max="15086" width="8.88671875" style="51"/>
    <col min="15087" max="15087" width="11.5546875" style="51" customWidth="1"/>
    <col min="15088" max="15338" width="8.88671875" style="51"/>
    <col min="15339" max="15340" width="21.88671875" style="51" customWidth="1"/>
    <col min="15341" max="15341" width="17.44140625" style="51" customWidth="1"/>
    <col min="15342" max="15342" width="8.88671875" style="51"/>
    <col min="15343" max="15343" width="11.5546875" style="51" customWidth="1"/>
    <col min="15344" max="15594" width="8.88671875" style="51"/>
    <col min="15595" max="15596" width="21.88671875" style="51" customWidth="1"/>
    <col min="15597" max="15597" width="17.44140625" style="51" customWidth="1"/>
    <col min="15598" max="15598" width="8.88671875" style="51"/>
    <col min="15599" max="15599" width="11.5546875" style="51" customWidth="1"/>
    <col min="15600" max="15850" width="8.88671875" style="51"/>
    <col min="15851" max="15852" width="21.88671875" style="51" customWidth="1"/>
    <col min="15853" max="15853" width="17.44140625" style="51" customWidth="1"/>
    <col min="15854" max="15854" width="8.88671875" style="51"/>
    <col min="15855" max="15855" width="11.5546875" style="51" customWidth="1"/>
    <col min="15856" max="16106" width="8.88671875" style="51"/>
    <col min="16107" max="16108" width="21.88671875" style="51" customWidth="1"/>
    <col min="16109" max="16109" width="17.44140625" style="51" customWidth="1"/>
    <col min="16110" max="16110" width="8.88671875" style="51"/>
    <col min="16111" max="16111" width="11.5546875" style="51" customWidth="1"/>
    <col min="16112" max="16374" width="8.88671875" style="51"/>
    <col min="16375" max="16375" width="9.109375" style="51" customWidth="1"/>
    <col min="16376" max="16384" width="9.109375" style="51"/>
  </cols>
  <sheetData>
    <row r="1" spans="1:8" ht="15.6" x14ac:dyDescent="0.3">
      <c r="A1" s="676" t="s">
        <v>77</v>
      </c>
    </row>
    <row r="2" spans="1:8" ht="15.6" x14ac:dyDescent="0.3">
      <c r="A2" s="676"/>
    </row>
    <row r="3" spans="1:8" x14ac:dyDescent="0.25">
      <c r="A3" s="513" t="s">
        <v>283</v>
      </c>
    </row>
    <row r="4" spans="1:8" x14ac:dyDescent="0.25">
      <c r="A4" s="677"/>
    </row>
    <row r="5" spans="1:8" x14ac:dyDescent="0.25">
      <c r="A5" s="513" t="s">
        <v>285</v>
      </c>
    </row>
    <row r="6" spans="1:8" x14ac:dyDescent="0.25">
      <c r="A6" s="513"/>
    </row>
    <row r="7" spans="1:8" x14ac:dyDescent="0.25">
      <c r="A7" s="838" t="s">
        <v>356</v>
      </c>
      <c r="C7" s="838"/>
    </row>
    <row r="8" spans="1:8" x14ac:dyDescent="0.25">
      <c r="C8" s="838"/>
    </row>
    <row r="9" spans="1:8" ht="94.8" customHeight="1" x14ac:dyDescent="0.25">
      <c r="A9" s="870" t="s">
        <v>357</v>
      </c>
      <c r="B9" s="870"/>
      <c r="C9" s="870"/>
      <c r="D9" s="870"/>
      <c r="E9" s="869"/>
      <c r="F9" s="869"/>
      <c r="G9" s="869"/>
    </row>
    <row r="11" spans="1:8" x14ac:dyDescent="0.25">
      <c r="A11" s="513" t="s">
        <v>282</v>
      </c>
      <c r="B11" s="498"/>
    </row>
    <row r="12" spans="1:8" x14ac:dyDescent="0.25">
      <c r="B12" s="498"/>
    </row>
    <row r="13" spans="1:8" x14ac:dyDescent="0.25">
      <c r="A13" s="124" t="s">
        <v>213</v>
      </c>
      <c r="B13" s="498"/>
    </row>
    <row r="14" spans="1:8" x14ac:dyDescent="0.25">
      <c r="A14" s="48" t="s">
        <v>211</v>
      </c>
      <c r="B14" s="136" t="s">
        <v>345</v>
      </c>
      <c r="C14" s="516" t="s">
        <v>346</v>
      </c>
      <c r="D14" s="516" t="s">
        <v>301</v>
      </c>
    </row>
    <row r="15" spans="1:8" x14ac:dyDescent="0.25">
      <c r="B15" s="499"/>
    </row>
    <row r="16" spans="1:8" x14ac:dyDescent="0.25">
      <c r="A16" s="51" t="s">
        <v>13</v>
      </c>
      <c r="B16" s="822">
        <v>0.37776811980515829</v>
      </c>
      <c r="C16" s="822" t="s">
        <v>197</v>
      </c>
      <c r="D16" s="121">
        <v>0.16889999999999999</v>
      </c>
      <c r="H16" s="121"/>
    </row>
    <row r="17" spans="1:12" x14ac:dyDescent="0.25">
      <c r="A17" s="51" t="s">
        <v>16</v>
      </c>
      <c r="B17" s="822">
        <v>0.16645800597916668</v>
      </c>
      <c r="C17" s="822" t="s">
        <v>197</v>
      </c>
      <c r="D17" s="121">
        <v>7.9713999999999993E-2</v>
      </c>
      <c r="H17" s="121"/>
    </row>
    <row r="18" spans="1:12" x14ac:dyDescent="0.25">
      <c r="A18" s="51" t="s">
        <v>199</v>
      </c>
      <c r="B18" s="822">
        <v>0.01</v>
      </c>
      <c r="C18" s="822" t="s">
        <v>197</v>
      </c>
      <c r="D18" s="735" t="s">
        <v>197</v>
      </c>
      <c r="G18" s="169"/>
      <c r="H18" s="169"/>
      <c r="I18" s="169"/>
      <c r="J18" s="169"/>
      <c r="K18" s="169"/>
      <c r="L18" s="169"/>
    </row>
    <row r="19" spans="1:12" x14ac:dyDescent="0.25">
      <c r="A19" s="51" t="s">
        <v>200</v>
      </c>
      <c r="B19" s="822">
        <v>0.12896778999999997</v>
      </c>
      <c r="C19" s="822" t="s">
        <v>197</v>
      </c>
      <c r="D19" s="735" t="s">
        <v>197</v>
      </c>
      <c r="G19" s="169"/>
      <c r="H19" s="169"/>
      <c r="I19" s="169"/>
      <c r="J19" s="169"/>
      <c r="K19" s="169"/>
      <c r="L19" s="169"/>
    </row>
    <row r="20" spans="1:12" x14ac:dyDescent="0.25">
      <c r="A20" s="48" t="s">
        <v>30</v>
      </c>
      <c r="B20" s="500">
        <v>0.35511458000000001</v>
      </c>
      <c r="C20" s="500" t="s">
        <v>197</v>
      </c>
      <c r="D20" s="133" t="s">
        <v>197</v>
      </c>
      <c r="G20" s="169"/>
      <c r="H20" s="169"/>
      <c r="I20" s="169"/>
      <c r="J20" s="169"/>
      <c r="K20" s="169"/>
      <c r="L20" s="169"/>
    </row>
    <row r="21" spans="1:12" x14ac:dyDescent="0.25">
      <c r="A21" s="51" t="s">
        <v>32</v>
      </c>
      <c r="B21" s="822">
        <v>1.0383084957843249</v>
      </c>
      <c r="C21" s="822" t="s">
        <v>197</v>
      </c>
      <c r="D21" s="121">
        <v>0.248614</v>
      </c>
      <c r="G21" s="169"/>
      <c r="H21" s="169"/>
      <c r="I21" s="169"/>
      <c r="J21" s="169"/>
      <c r="K21" s="169"/>
      <c r="L21" s="169"/>
    </row>
    <row r="22" spans="1:12" x14ac:dyDescent="0.25">
      <c r="B22" s="822"/>
      <c r="C22" s="822"/>
      <c r="D22" s="121"/>
      <c r="H22" s="121"/>
    </row>
    <row r="23" spans="1:12" x14ac:dyDescent="0.25">
      <c r="A23" s="51" t="s">
        <v>45</v>
      </c>
      <c r="B23" s="822">
        <v>9.9542419999999993E-2</v>
      </c>
      <c r="C23" s="822" t="s">
        <v>197</v>
      </c>
      <c r="D23" s="735" t="s">
        <v>197</v>
      </c>
      <c r="H23" s="121"/>
    </row>
    <row r="24" spans="1:12" x14ac:dyDescent="0.25">
      <c r="A24" s="48" t="s">
        <v>201</v>
      </c>
      <c r="B24" s="500">
        <v>5.5953623961031665E-2</v>
      </c>
      <c r="C24" s="500" t="s">
        <v>197</v>
      </c>
      <c r="D24" s="133" t="s">
        <v>197</v>
      </c>
      <c r="H24" s="121"/>
    </row>
    <row r="25" spans="1:12" x14ac:dyDescent="0.25">
      <c r="A25" s="51" t="s">
        <v>48</v>
      </c>
      <c r="B25" s="822">
        <v>0.15549604396103167</v>
      </c>
      <c r="C25" s="822" t="s">
        <v>197</v>
      </c>
      <c r="D25" s="735" t="s">
        <v>197</v>
      </c>
      <c r="H25" s="121"/>
      <c r="I25" s="349"/>
    </row>
    <row r="26" spans="1:12" x14ac:dyDescent="0.25">
      <c r="B26" s="822"/>
      <c r="C26" s="822"/>
      <c r="D26" s="121"/>
      <c r="H26" s="121"/>
    </row>
    <row r="27" spans="1:12" x14ac:dyDescent="0.25">
      <c r="A27" s="51" t="s">
        <v>202</v>
      </c>
      <c r="B27" s="822">
        <v>0.88281245182329326</v>
      </c>
      <c r="C27" s="822" t="s">
        <v>197</v>
      </c>
      <c r="D27" s="121">
        <v>0.248614</v>
      </c>
      <c r="H27" s="121"/>
    </row>
    <row r="28" spans="1:12" s="117" customFormat="1" x14ac:dyDescent="0.25">
      <c r="B28" s="823"/>
      <c r="C28" s="823"/>
      <c r="D28" s="567"/>
      <c r="H28" s="121"/>
    </row>
    <row r="29" spans="1:12" x14ac:dyDescent="0.25">
      <c r="A29" s="51" t="s">
        <v>203</v>
      </c>
      <c r="B29" s="822">
        <v>0.98276678616000002</v>
      </c>
      <c r="C29" s="822" t="s">
        <v>197</v>
      </c>
      <c r="D29" s="121">
        <v>0.4</v>
      </c>
      <c r="G29" s="51" t="s">
        <v>158</v>
      </c>
      <c r="H29" s="121"/>
    </row>
    <row r="30" spans="1:12" x14ac:dyDescent="0.25">
      <c r="A30" s="51" t="s">
        <v>14</v>
      </c>
      <c r="B30" s="822">
        <v>9.9954334336706724E-2</v>
      </c>
      <c r="C30" s="822" t="s">
        <v>197</v>
      </c>
      <c r="D30" s="121">
        <v>0.15138599999999999</v>
      </c>
      <c r="H30" s="121"/>
    </row>
    <row r="31" spans="1:12" s="117" customFormat="1" x14ac:dyDescent="0.25">
      <c r="B31" s="823"/>
      <c r="C31" s="823"/>
      <c r="D31" s="567"/>
      <c r="H31" s="121"/>
    </row>
    <row r="32" spans="1:12" x14ac:dyDescent="0.25">
      <c r="A32" s="51" t="s">
        <v>204</v>
      </c>
      <c r="B32" s="822"/>
      <c r="C32" s="822"/>
      <c r="D32" s="121"/>
      <c r="H32" s="121"/>
    </row>
    <row r="33" spans="1:8" x14ac:dyDescent="0.25">
      <c r="A33" s="51" t="s">
        <v>205</v>
      </c>
      <c r="B33" s="822">
        <v>-0.98276678616000002</v>
      </c>
      <c r="C33" s="822" t="s">
        <v>197</v>
      </c>
      <c r="D33" s="121">
        <v>-0.4</v>
      </c>
      <c r="H33" s="121"/>
    </row>
    <row r="34" spans="1:8" x14ac:dyDescent="0.25">
      <c r="A34" s="51" t="s">
        <v>224</v>
      </c>
      <c r="B34" s="822">
        <v>0.50336101</v>
      </c>
      <c r="C34" s="822" t="s">
        <v>197</v>
      </c>
      <c r="D34" s="121">
        <v>0.08</v>
      </c>
      <c r="H34" s="121"/>
    </row>
    <row r="35" spans="1:8" x14ac:dyDescent="0.25">
      <c r="A35" s="48" t="s">
        <v>206</v>
      </c>
      <c r="B35" s="500">
        <v>0.35511458000000001</v>
      </c>
      <c r="C35" s="500" t="s">
        <v>197</v>
      </c>
      <c r="D35" s="133" t="s">
        <v>197</v>
      </c>
      <c r="H35" s="121"/>
    </row>
    <row r="36" spans="1:8" x14ac:dyDescent="0.25">
      <c r="A36" s="51" t="s">
        <v>61</v>
      </c>
      <c r="B36" s="822">
        <v>-0.12429119616000003</v>
      </c>
      <c r="C36" s="822" t="s">
        <v>197</v>
      </c>
      <c r="D36" s="121">
        <v>-0.32</v>
      </c>
      <c r="F36" s="121"/>
      <c r="G36" s="121"/>
      <c r="H36" s="121"/>
    </row>
  </sheetData>
  <mergeCells count="2">
    <mergeCell ref="E9:G9"/>
    <mergeCell ref="A9:D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L116"/>
  <sheetViews>
    <sheetView zoomScaleNormal="100" workbookViewId="0"/>
  </sheetViews>
  <sheetFormatPr defaultColWidth="9.109375" defaultRowHeight="13.2" x14ac:dyDescent="0.25"/>
  <cols>
    <col min="1" max="1" width="28" style="105" customWidth="1"/>
    <col min="2" max="2" width="11.5546875" style="508" customWidth="1"/>
    <col min="3" max="3" width="12.44140625" style="508" customWidth="1"/>
    <col min="4" max="8" width="11.5546875" style="508" customWidth="1"/>
    <col min="9" max="9" width="9.44140625" style="508" customWidth="1"/>
    <col min="10" max="10" width="10" style="105" customWidth="1"/>
    <col min="11" max="11" width="9.109375" style="508" customWidth="1"/>
    <col min="12" max="16384" width="9.109375" style="508"/>
  </cols>
  <sheetData>
    <row r="1" spans="1:11" ht="15.6" x14ac:dyDescent="0.3">
      <c r="A1" s="360" t="s">
        <v>85</v>
      </c>
      <c r="B1" s="519"/>
      <c r="C1" s="470"/>
      <c r="D1" s="470"/>
      <c r="E1" s="470"/>
      <c r="F1" s="470"/>
      <c r="G1" s="470"/>
      <c r="H1" s="470"/>
      <c r="I1" s="470"/>
      <c r="J1" s="552"/>
      <c r="K1" s="470"/>
    </row>
    <row r="2" spans="1:11" x14ac:dyDescent="0.25">
      <c r="C2" s="470"/>
      <c r="D2" s="470"/>
      <c r="E2" s="470"/>
      <c r="F2" s="470"/>
      <c r="G2" s="470"/>
      <c r="H2" s="470"/>
      <c r="I2" s="470"/>
      <c r="J2" s="552"/>
      <c r="K2" s="470"/>
    </row>
    <row r="3" spans="1:11" x14ac:dyDescent="0.25">
      <c r="A3" s="514" t="s">
        <v>142</v>
      </c>
      <c r="B3" s="678"/>
      <c r="C3" s="470"/>
      <c r="D3" s="470"/>
      <c r="E3" s="470"/>
      <c r="F3" s="470"/>
      <c r="G3" s="470"/>
      <c r="H3" s="470"/>
      <c r="I3" s="470"/>
      <c r="J3" s="552"/>
      <c r="K3" s="470"/>
    </row>
    <row r="4" spans="1:11" x14ac:dyDescent="0.25">
      <c r="A4" s="106"/>
      <c r="B4" s="520"/>
      <c r="C4" s="471"/>
      <c r="D4" s="470"/>
      <c r="E4" s="470"/>
      <c r="F4" s="470"/>
      <c r="G4" s="470"/>
      <c r="H4" s="470"/>
      <c r="I4" s="470"/>
      <c r="J4" s="552"/>
      <c r="K4" s="470"/>
    </row>
    <row r="5" spans="1:11" x14ac:dyDescent="0.25">
      <c r="A5" s="148" t="s">
        <v>86</v>
      </c>
      <c r="B5" s="520"/>
      <c r="C5" s="471"/>
      <c r="D5" s="471"/>
      <c r="E5" s="473"/>
      <c r="F5" s="473"/>
      <c r="G5" s="473"/>
      <c r="H5" s="521"/>
      <c r="I5" s="521"/>
    </row>
    <row r="6" spans="1:11" x14ac:dyDescent="0.25">
      <c r="A6" s="148"/>
      <c r="B6" s="22"/>
      <c r="C6" s="147"/>
      <c r="D6" s="148"/>
      <c r="E6" s="473"/>
      <c r="F6" s="522"/>
      <c r="G6" s="473"/>
      <c r="H6" s="521"/>
      <c r="I6" s="521"/>
    </row>
    <row r="7" spans="1:11" x14ac:dyDescent="0.25">
      <c r="A7" s="23"/>
      <c r="B7" s="147"/>
      <c r="C7" s="355" t="s">
        <v>347</v>
      </c>
      <c r="D7" s="600"/>
      <c r="E7" s="147"/>
      <c r="F7" s="355" t="s">
        <v>299</v>
      </c>
      <c r="G7" s="147"/>
      <c r="H7" s="556"/>
      <c r="I7" s="521"/>
    </row>
    <row r="8" spans="1:11" ht="39.6" x14ac:dyDescent="0.25">
      <c r="A8" s="361" t="s">
        <v>211</v>
      </c>
      <c r="B8" s="109" t="s">
        <v>135</v>
      </c>
      <c r="C8" s="109" t="s">
        <v>137</v>
      </c>
      <c r="D8" s="601" t="s">
        <v>74</v>
      </c>
      <c r="E8" s="109" t="s">
        <v>135</v>
      </c>
      <c r="F8" s="109" t="s">
        <v>137</v>
      </c>
      <c r="G8" s="109" t="s">
        <v>74</v>
      </c>
      <c r="H8" s="557" t="s">
        <v>138</v>
      </c>
      <c r="I8" s="521"/>
    </row>
    <row r="9" spans="1:11" x14ac:dyDescent="0.25">
      <c r="A9" s="23"/>
      <c r="B9" s="147"/>
      <c r="C9" s="356"/>
      <c r="D9" s="600"/>
      <c r="E9" s="147"/>
      <c r="F9" s="356"/>
      <c r="G9" s="356"/>
      <c r="H9" s="558"/>
      <c r="I9" s="521"/>
    </row>
    <row r="10" spans="1:11" x14ac:dyDescent="0.25">
      <c r="A10" s="24" t="s">
        <v>87</v>
      </c>
      <c r="B10" s="612">
        <v>76.476586399959061</v>
      </c>
      <c r="C10" s="612">
        <v>0.35125915417765602</v>
      </c>
      <c r="D10" s="616">
        <v>76.827845554136715</v>
      </c>
      <c r="E10" s="357">
        <v>76.944189707284011</v>
      </c>
      <c r="F10" s="357">
        <v>0.49001532000000014</v>
      </c>
      <c r="G10" s="559">
        <v>77.434205027284008</v>
      </c>
      <c r="H10" s="560">
        <v>-0.78306411608880333</v>
      </c>
      <c r="I10" s="521"/>
    </row>
    <row r="11" spans="1:11" x14ac:dyDescent="0.25">
      <c r="A11" s="24" t="s">
        <v>163</v>
      </c>
      <c r="B11" s="612">
        <v>25.721307637343756</v>
      </c>
      <c r="C11" s="612">
        <v>0.48321869000000006</v>
      </c>
      <c r="D11" s="616">
        <v>26.204526327343757</v>
      </c>
      <c r="E11" s="357">
        <v>25.519830847690692</v>
      </c>
      <c r="F11" s="357">
        <v>0.74278010999999977</v>
      </c>
      <c r="G11" s="559">
        <v>26.26261095769069</v>
      </c>
      <c r="H11" s="560">
        <v>-0.22116852905641324</v>
      </c>
      <c r="I11" s="521"/>
    </row>
    <row r="12" spans="1:11" x14ac:dyDescent="0.25">
      <c r="A12" s="24" t="s">
        <v>314</v>
      </c>
      <c r="B12" s="612">
        <v>60.665944199301954</v>
      </c>
      <c r="C12" s="612">
        <v>0.66736834999999994</v>
      </c>
      <c r="D12" s="616">
        <v>61.333312549301951</v>
      </c>
      <c r="E12" s="357">
        <v>68.071916356364895</v>
      </c>
      <c r="F12" s="357">
        <v>0.60993838000000011</v>
      </c>
      <c r="G12" s="559">
        <v>68.681854736364897</v>
      </c>
      <c r="H12" s="560">
        <v>-10.699393916006352</v>
      </c>
      <c r="I12" s="521"/>
    </row>
    <row r="13" spans="1:11" x14ac:dyDescent="0.25">
      <c r="A13" s="24" t="s">
        <v>315</v>
      </c>
      <c r="B13" s="612">
        <v>33.311812225899281</v>
      </c>
      <c r="C13" s="612">
        <v>8.3321323254039972E-2</v>
      </c>
      <c r="D13" s="616">
        <v>33.395133549153321</v>
      </c>
      <c r="E13" s="357">
        <v>32.434396558014399</v>
      </c>
      <c r="F13" s="357">
        <v>-8.7675289250910283E-16</v>
      </c>
      <c r="G13" s="559">
        <v>32.434396558014399</v>
      </c>
      <c r="H13" s="560">
        <v>2.9620930033968174</v>
      </c>
      <c r="I13" s="521"/>
    </row>
    <row r="14" spans="1:11" x14ac:dyDescent="0.25">
      <c r="A14" s="362" t="s">
        <v>136</v>
      </c>
      <c r="B14" s="825"/>
      <c r="C14" s="613">
        <v>-1.5851675174316961</v>
      </c>
      <c r="D14" s="616">
        <v>-1.5851675174316961</v>
      </c>
      <c r="E14" s="358"/>
      <c r="F14" s="358">
        <v>-1.842733809999999</v>
      </c>
      <c r="G14" s="559">
        <v>-1.842733809999999</v>
      </c>
      <c r="H14" s="561"/>
      <c r="I14" s="521"/>
    </row>
    <row r="15" spans="1:11" x14ac:dyDescent="0.25">
      <c r="A15" s="23" t="s">
        <v>74</v>
      </c>
      <c r="B15" s="617">
        <v>196.17565046250405</v>
      </c>
      <c r="C15" s="617"/>
      <c r="D15" s="617">
        <v>196.17565046250405</v>
      </c>
      <c r="E15" s="562">
        <v>202.97033346935399</v>
      </c>
      <c r="F15" s="359"/>
      <c r="G15" s="359">
        <v>202.97033346935402</v>
      </c>
      <c r="H15" s="560">
        <v>-3.3476237096865571</v>
      </c>
      <c r="I15" s="521"/>
    </row>
    <row r="16" spans="1:11" x14ac:dyDescent="0.25">
      <c r="A16" s="22"/>
      <c r="B16" s="148"/>
      <c r="C16" s="147"/>
      <c r="D16" s="148"/>
      <c r="E16" s="473"/>
      <c r="F16" s="522"/>
      <c r="G16" s="473"/>
      <c r="H16" s="473"/>
      <c r="I16" s="521"/>
    </row>
    <row r="17" spans="1:10" x14ac:dyDescent="0.25">
      <c r="A17" s="23"/>
      <c r="B17" s="147"/>
      <c r="C17" s="355" t="s">
        <v>345</v>
      </c>
      <c r="D17" s="600"/>
      <c r="E17" s="147"/>
      <c r="F17" s="355" t="s">
        <v>346</v>
      </c>
      <c r="G17" s="147"/>
      <c r="H17" s="556"/>
      <c r="I17" s="521"/>
    </row>
    <row r="18" spans="1:10" ht="39.6" x14ac:dyDescent="0.25">
      <c r="A18" s="361" t="s">
        <v>211</v>
      </c>
      <c r="B18" s="109" t="s">
        <v>135</v>
      </c>
      <c r="C18" s="109" t="s">
        <v>137</v>
      </c>
      <c r="D18" s="601" t="s">
        <v>74</v>
      </c>
      <c r="E18" s="109" t="s">
        <v>135</v>
      </c>
      <c r="F18" s="109" t="s">
        <v>137</v>
      </c>
      <c r="G18" s="109" t="s">
        <v>74</v>
      </c>
      <c r="H18" s="557" t="s">
        <v>138</v>
      </c>
      <c r="I18" s="521"/>
    </row>
    <row r="19" spans="1:10" x14ac:dyDescent="0.25">
      <c r="A19" s="23"/>
      <c r="B19" s="147"/>
      <c r="C19" s="356"/>
      <c r="D19" s="600"/>
      <c r="E19" s="147"/>
      <c r="F19" s="356"/>
      <c r="G19" s="356"/>
      <c r="H19" s="558"/>
      <c r="I19" s="521"/>
    </row>
    <row r="20" spans="1:10" x14ac:dyDescent="0.25">
      <c r="A20" s="24" t="s">
        <v>87</v>
      </c>
      <c r="B20" s="612">
        <v>155.83444516336343</v>
      </c>
      <c r="C20" s="612">
        <v>0.59768650417765634</v>
      </c>
      <c r="D20" s="616">
        <v>156.43213166754109</v>
      </c>
      <c r="E20" s="357">
        <v>153.54782824125243</v>
      </c>
      <c r="F20" s="357">
        <v>0.85099702000000044</v>
      </c>
      <c r="G20" s="559">
        <v>154.39882526125243</v>
      </c>
      <c r="H20" s="560">
        <v>1.3169183138849523</v>
      </c>
      <c r="I20" s="563"/>
    </row>
    <row r="21" spans="1:10" x14ac:dyDescent="0.25">
      <c r="A21" s="24" t="s">
        <v>163</v>
      </c>
      <c r="B21" s="612">
        <v>44.334858348250371</v>
      </c>
      <c r="C21" s="612">
        <v>0.85019201</v>
      </c>
      <c r="D21" s="616">
        <v>45.185050358250372</v>
      </c>
      <c r="E21" s="357">
        <v>44.194896042093276</v>
      </c>
      <c r="F21" s="357">
        <v>1.2238397299999999</v>
      </c>
      <c r="G21" s="559">
        <v>45.418735772093278</v>
      </c>
      <c r="H21" s="560">
        <v>-0.51451325068913489</v>
      </c>
      <c r="I21" s="563"/>
    </row>
    <row r="22" spans="1:10" x14ac:dyDescent="0.25">
      <c r="A22" s="24" t="s">
        <v>314</v>
      </c>
      <c r="B22" s="612">
        <v>129.3246586417543</v>
      </c>
      <c r="C22" s="612">
        <v>1.4643237</v>
      </c>
      <c r="D22" s="616">
        <v>130.78898234175429</v>
      </c>
      <c r="E22" s="357">
        <v>135.97332857591886</v>
      </c>
      <c r="F22" s="357">
        <v>1.3205139700000001</v>
      </c>
      <c r="G22" s="559">
        <v>137.29384254591886</v>
      </c>
      <c r="H22" s="560">
        <v>-4.7379110989547675</v>
      </c>
      <c r="I22" s="563"/>
    </row>
    <row r="23" spans="1:10" x14ac:dyDescent="0.25">
      <c r="A23" s="24" t="s">
        <v>315</v>
      </c>
      <c r="B23" s="612">
        <v>65.442363039115975</v>
      </c>
      <c r="C23" s="612">
        <v>9.3069098845535214E-2</v>
      </c>
      <c r="D23" s="616">
        <v>65.535432137961507</v>
      </c>
      <c r="E23" s="357">
        <v>65.71728097763544</v>
      </c>
      <c r="F23" s="357">
        <v>-6.6938810050487518E-16</v>
      </c>
      <c r="G23" s="559">
        <v>65.71728097763544</v>
      </c>
      <c r="H23" s="560">
        <v>-0.27671388251108325</v>
      </c>
      <c r="I23" s="563"/>
    </row>
    <row r="24" spans="1:10" x14ac:dyDescent="0.25">
      <c r="A24" s="362" t="s">
        <v>136</v>
      </c>
      <c r="B24" s="825"/>
      <c r="C24" s="613">
        <v>-3.0052713130231914</v>
      </c>
      <c r="D24" s="616">
        <v>-3.0052713130231914</v>
      </c>
      <c r="E24" s="824"/>
      <c r="F24" s="358">
        <v>-3.3953507199999997</v>
      </c>
      <c r="G24" s="559">
        <v>-3.3953507199999997</v>
      </c>
      <c r="H24" s="561"/>
      <c r="I24" s="563"/>
    </row>
    <row r="25" spans="1:10" x14ac:dyDescent="0.25">
      <c r="A25" s="23" t="s">
        <v>74</v>
      </c>
      <c r="B25" s="617">
        <v>394.93632519248411</v>
      </c>
      <c r="C25" s="617"/>
      <c r="D25" s="617">
        <v>394.93632519248411</v>
      </c>
      <c r="E25" s="562">
        <v>399.43333383689998</v>
      </c>
      <c r="F25" s="359"/>
      <c r="G25" s="359">
        <v>399.43333383689998</v>
      </c>
      <c r="H25" s="560">
        <v>-1.1258471097587783</v>
      </c>
      <c r="I25" s="563"/>
    </row>
    <row r="26" spans="1:10" s="138" customFormat="1" x14ac:dyDescent="0.25">
      <c r="A26" s="147"/>
      <c r="B26" s="602"/>
      <c r="C26" s="602"/>
      <c r="D26" s="602"/>
      <c r="E26" s="527"/>
      <c r="F26" s="527"/>
      <c r="G26" s="527"/>
      <c r="H26" s="528"/>
      <c r="I26" s="473"/>
      <c r="J26" s="106"/>
    </row>
    <row r="27" spans="1:10" s="138" customFormat="1" x14ac:dyDescent="0.25">
      <c r="A27" s="147"/>
      <c r="B27" s="147"/>
      <c r="C27" s="364" t="s">
        <v>301</v>
      </c>
      <c r="D27" s="356"/>
      <c r="E27" s="525"/>
      <c r="F27" s="529"/>
      <c r="G27" s="524"/>
      <c r="H27" s="524"/>
      <c r="I27" s="473"/>
      <c r="J27" s="106"/>
    </row>
    <row r="28" spans="1:10" s="138" customFormat="1" ht="26.4" x14ac:dyDescent="0.25">
      <c r="A28" s="185" t="s">
        <v>211</v>
      </c>
      <c r="B28" s="109" t="s">
        <v>135</v>
      </c>
      <c r="C28" s="109" t="s">
        <v>137</v>
      </c>
      <c r="D28" s="109" t="s">
        <v>74</v>
      </c>
      <c r="E28" s="530"/>
      <c r="G28" s="531"/>
      <c r="H28" s="531"/>
      <c r="I28" s="473"/>
      <c r="J28" s="106"/>
    </row>
    <row r="29" spans="1:10" s="138" customFormat="1" x14ac:dyDescent="0.25">
      <c r="A29" s="147"/>
      <c r="B29" s="147"/>
      <c r="C29" s="356"/>
      <c r="D29" s="356"/>
      <c r="E29" s="525"/>
      <c r="F29" s="524"/>
      <c r="G29" s="524"/>
      <c r="H29" s="524"/>
      <c r="I29" s="473"/>
      <c r="J29" s="106"/>
    </row>
    <row r="30" spans="1:10" s="138" customFormat="1" x14ac:dyDescent="0.25">
      <c r="A30" s="24" t="s">
        <v>87</v>
      </c>
      <c r="B30" s="357">
        <v>307.53378122304713</v>
      </c>
      <c r="C30" s="357">
        <v>1.8556188999999998</v>
      </c>
      <c r="D30" s="365">
        <v>309.38940012304715</v>
      </c>
      <c r="E30" s="534"/>
      <c r="F30" s="533"/>
      <c r="G30" s="533"/>
      <c r="H30" s="528"/>
      <c r="I30" s="473"/>
      <c r="J30" s="106"/>
    </row>
    <row r="31" spans="1:10" s="138" customFormat="1" x14ac:dyDescent="0.25">
      <c r="A31" s="24" t="s">
        <v>163</v>
      </c>
      <c r="B31" s="357">
        <v>93.662392138511279</v>
      </c>
      <c r="C31" s="357">
        <v>2.8639962500000005</v>
      </c>
      <c r="D31" s="365">
        <v>96.526388388511279</v>
      </c>
      <c r="E31" s="534"/>
      <c r="F31" s="533"/>
      <c r="G31" s="533"/>
      <c r="H31" s="528"/>
      <c r="I31" s="473"/>
      <c r="J31" s="106"/>
    </row>
    <row r="32" spans="1:10" s="138" customFormat="1" x14ac:dyDescent="0.25">
      <c r="A32" s="24" t="s">
        <v>314</v>
      </c>
      <c r="B32" s="357">
        <v>267.01611116342423</v>
      </c>
      <c r="C32" s="357">
        <v>2.5779388599999997</v>
      </c>
      <c r="D32" s="365">
        <v>269.59405002342424</v>
      </c>
      <c r="E32" s="534"/>
      <c r="F32" s="533"/>
      <c r="G32" s="533"/>
      <c r="H32" s="528"/>
      <c r="I32" s="473"/>
      <c r="J32" s="106"/>
    </row>
    <row r="33" spans="1:12" s="138" customFormat="1" x14ac:dyDescent="0.25">
      <c r="A33" s="24" t="s">
        <v>315</v>
      </c>
      <c r="B33" s="357">
        <v>134.00478069226165</v>
      </c>
      <c r="C33" s="357">
        <v>-1.7462298274040221E-15</v>
      </c>
      <c r="D33" s="365">
        <v>134.00478069226165</v>
      </c>
      <c r="E33" s="534"/>
      <c r="F33" s="533"/>
      <c r="G33" s="533"/>
      <c r="H33" s="528"/>
      <c r="I33" s="473"/>
      <c r="J33" s="106"/>
    </row>
    <row r="34" spans="1:12" s="138" customFormat="1" x14ac:dyDescent="0.25">
      <c r="A34" s="497" t="s">
        <v>136</v>
      </c>
      <c r="B34" s="358"/>
      <c r="C34" s="358">
        <v>-7.297554009999998</v>
      </c>
      <c r="D34" s="365">
        <v>-7.297554009999998</v>
      </c>
      <c r="E34" s="534"/>
      <c r="F34" s="533"/>
      <c r="G34" s="533"/>
      <c r="H34" s="528"/>
      <c r="I34" s="473"/>
      <c r="J34" s="106"/>
    </row>
    <row r="35" spans="1:12" s="138" customFormat="1" x14ac:dyDescent="0.25">
      <c r="A35" s="147" t="s">
        <v>74</v>
      </c>
      <c r="B35" s="359">
        <v>802.21706521724423</v>
      </c>
      <c r="C35" s="359"/>
      <c r="D35" s="359">
        <v>802.21706521724434</v>
      </c>
      <c r="E35" s="535"/>
      <c r="F35" s="527"/>
      <c r="G35" s="527"/>
      <c r="H35" s="528"/>
      <c r="I35" s="473"/>
      <c r="J35" s="106"/>
    </row>
    <row r="36" spans="1:12" s="138" customFormat="1" x14ac:dyDescent="0.25">
      <c r="A36" s="147"/>
      <c r="B36" s="363"/>
      <c r="C36" s="363"/>
      <c r="D36" s="363"/>
      <c r="E36" s="524"/>
      <c r="F36" s="536"/>
      <c r="G36" s="524"/>
      <c r="H36" s="524"/>
      <c r="I36" s="473"/>
      <c r="J36" s="106"/>
    </row>
    <row r="37" spans="1:12" x14ac:dyDescent="0.25">
      <c r="A37" s="23"/>
      <c r="B37" s="363"/>
      <c r="C37" s="363"/>
      <c r="D37" s="363"/>
      <c r="E37" s="473"/>
      <c r="F37" s="522"/>
      <c r="G37" s="473"/>
      <c r="H37" s="473"/>
      <c r="I37" s="521"/>
    </row>
    <row r="38" spans="1:12" x14ac:dyDescent="0.25">
      <c r="A38" s="23"/>
      <c r="B38" s="473"/>
      <c r="C38" s="473"/>
      <c r="D38" s="473"/>
      <c r="E38" s="473"/>
      <c r="F38" s="473"/>
      <c r="G38" s="473"/>
      <c r="H38" s="521"/>
      <c r="I38" s="537"/>
    </row>
    <row r="39" spans="1:12" x14ac:dyDescent="0.25">
      <c r="A39" s="22" t="s">
        <v>90</v>
      </c>
      <c r="B39" s="471"/>
      <c r="C39" s="471"/>
      <c r="D39" s="471"/>
      <c r="E39" s="473"/>
      <c r="F39" s="473"/>
      <c r="G39" s="473"/>
      <c r="H39" s="521"/>
      <c r="I39" s="537"/>
    </row>
    <row r="40" spans="1:12" x14ac:dyDescent="0.25">
      <c r="A40" s="23"/>
      <c r="B40" s="696"/>
      <c r="C40" s="696"/>
      <c r="D40" s="696"/>
      <c r="E40" s="696"/>
      <c r="F40" s="696"/>
      <c r="G40" s="696"/>
      <c r="H40" s="696"/>
      <c r="I40" s="696"/>
    </row>
    <row r="41" spans="1:12" x14ac:dyDescent="0.25">
      <c r="A41" s="361" t="s">
        <v>211</v>
      </c>
      <c r="B41" s="793" t="s">
        <v>347</v>
      </c>
      <c r="C41" s="794" t="s">
        <v>0</v>
      </c>
      <c r="D41" s="793" t="s">
        <v>299</v>
      </c>
      <c r="E41" s="794" t="s">
        <v>0</v>
      </c>
      <c r="F41" s="793" t="s">
        <v>345</v>
      </c>
      <c r="G41" s="794" t="s">
        <v>0</v>
      </c>
      <c r="H41" s="793" t="s">
        <v>346</v>
      </c>
      <c r="I41" s="794" t="s">
        <v>0</v>
      </c>
      <c r="J41" s="795" t="s">
        <v>301</v>
      </c>
      <c r="K41" s="794" t="s">
        <v>0</v>
      </c>
    </row>
    <row r="42" spans="1:12" x14ac:dyDescent="0.25">
      <c r="A42" s="23"/>
      <c r="B42" s="797"/>
      <c r="C42" s="798"/>
      <c r="D42" s="797"/>
      <c r="E42" s="797"/>
      <c r="F42" s="799"/>
      <c r="G42" s="800"/>
      <c r="H42" s="799"/>
      <c r="I42" s="799"/>
      <c r="J42" s="797"/>
      <c r="K42" s="797"/>
    </row>
    <row r="43" spans="1:12" x14ac:dyDescent="0.25">
      <c r="A43" s="24" t="s">
        <v>87</v>
      </c>
      <c r="B43" s="801">
        <v>8.7808934884376537</v>
      </c>
      <c r="C43" s="802">
        <v>11.429311111230108</v>
      </c>
      <c r="D43" s="803">
        <v>8.1262903400770767</v>
      </c>
      <c r="E43" s="804">
        <v>10.494445364569534</v>
      </c>
      <c r="F43" s="801">
        <v>13.387795241763246</v>
      </c>
      <c r="G43" s="802">
        <v>8.5582131362984875</v>
      </c>
      <c r="H43" s="803">
        <v>12.587404670428947</v>
      </c>
      <c r="I43" s="804">
        <v>8.1525261925602575</v>
      </c>
      <c r="J43" s="805">
        <v>31.614016253690913</v>
      </c>
      <c r="K43" s="804">
        <v>10.218196305729192</v>
      </c>
    </row>
    <row r="44" spans="1:12" x14ac:dyDescent="0.25">
      <c r="A44" s="24" t="s">
        <v>163</v>
      </c>
      <c r="B44" s="801">
        <v>3.3161516929705335</v>
      </c>
      <c r="C44" s="802">
        <v>12.654881265723217</v>
      </c>
      <c r="D44" s="803">
        <v>3.2574130097748832</v>
      </c>
      <c r="E44" s="804">
        <v>12.403233688465347</v>
      </c>
      <c r="F44" s="801">
        <v>3.6519840606532217</v>
      </c>
      <c r="G44" s="802">
        <v>8.082283922886905</v>
      </c>
      <c r="H44" s="803">
        <v>3.6750673720168514</v>
      </c>
      <c r="I44" s="804">
        <v>8.0915228254215954</v>
      </c>
      <c r="J44" s="805">
        <v>10.025771026249739</v>
      </c>
      <c r="K44" s="804">
        <v>10.386559772543009</v>
      </c>
    </row>
    <row r="45" spans="1:12" x14ac:dyDescent="0.25">
      <c r="A45" s="24" t="s">
        <v>314</v>
      </c>
      <c r="B45" s="801">
        <v>-1.9592019736688939</v>
      </c>
      <c r="C45" s="802">
        <v>-3.1943521264957213</v>
      </c>
      <c r="D45" s="803">
        <v>1.3705960988933694</v>
      </c>
      <c r="E45" s="804">
        <v>1.9955723446234797</v>
      </c>
      <c r="F45" s="801">
        <v>-5.4908540074828496</v>
      </c>
      <c r="G45" s="802">
        <v>-4.1982542483090324</v>
      </c>
      <c r="H45" s="803">
        <v>0.81444871894131432</v>
      </c>
      <c r="I45" s="804">
        <v>0.59321576542583576</v>
      </c>
      <c r="J45" s="805">
        <v>5.2412909117269573</v>
      </c>
      <c r="K45" s="804">
        <v>1.9441419093898979</v>
      </c>
    </row>
    <row r="46" spans="1:12" x14ac:dyDescent="0.25">
      <c r="A46" s="24" t="s">
        <v>315</v>
      </c>
      <c r="B46" s="801">
        <v>0.80154446600435902</v>
      </c>
      <c r="C46" s="802">
        <v>2.4001834423706949</v>
      </c>
      <c r="D46" s="803">
        <v>0.61717921489030148</v>
      </c>
      <c r="E46" s="804">
        <v>1.9028540080478211</v>
      </c>
      <c r="F46" s="801">
        <v>1.4897502301376027</v>
      </c>
      <c r="G46" s="802">
        <v>2.2731981487532793</v>
      </c>
      <c r="H46" s="803">
        <v>1.3514632783416232</v>
      </c>
      <c r="I46" s="804">
        <v>2.0564808194081343</v>
      </c>
      <c r="J46" s="805">
        <v>4.2048430429157877</v>
      </c>
      <c r="K46" s="804">
        <v>3.1378306215597602</v>
      </c>
    </row>
    <row r="47" spans="1:12" x14ac:dyDescent="0.25">
      <c r="A47" s="107" t="s">
        <v>88</v>
      </c>
      <c r="B47" s="806">
        <v>5.8740195005885445</v>
      </c>
      <c r="C47" s="807"/>
      <c r="D47" s="808">
        <v>-0.73105469999999972</v>
      </c>
      <c r="E47" s="809"/>
      <c r="F47" s="806">
        <v>4.5114587790908827</v>
      </c>
      <c r="G47" s="807"/>
      <c r="H47" s="808">
        <v>-2.0774011787407014</v>
      </c>
      <c r="I47" s="809"/>
      <c r="J47" s="810">
        <v>-3.497684478740696</v>
      </c>
      <c r="K47" s="809"/>
    </row>
    <row r="48" spans="1:12" x14ac:dyDescent="0.25">
      <c r="A48" s="23" t="s">
        <v>74</v>
      </c>
      <c r="B48" s="811">
        <v>16.813407174332198</v>
      </c>
      <c r="C48" s="802">
        <v>8.5705882124987891</v>
      </c>
      <c r="D48" s="812">
        <v>12.64042396363563</v>
      </c>
      <c r="E48" s="804">
        <v>6.227719956692181</v>
      </c>
      <c r="F48" s="811">
        <v>17.550134304162107</v>
      </c>
      <c r="G48" s="802">
        <v>4.4437883234996232</v>
      </c>
      <c r="H48" s="812">
        <v>16.350982860988037</v>
      </c>
      <c r="I48" s="804">
        <v>4.0935448987000695</v>
      </c>
      <c r="J48" s="813">
        <v>47.588236755842701</v>
      </c>
      <c r="K48" s="804">
        <v>5.9320898070094747</v>
      </c>
      <c r="L48" s="526"/>
    </row>
    <row r="49" spans="1:12" x14ac:dyDescent="0.25">
      <c r="A49" s="23"/>
      <c r="B49" s="797"/>
      <c r="C49" s="797"/>
      <c r="D49" s="814"/>
      <c r="E49" s="812"/>
      <c r="F49" s="815"/>
      <c r="G49" s="796"/>
      <c r="H49" s="816"/>
      <c r="I49" s="796"/>
      <c r="J49" s="817"/>
      <c r="K49" s="817"/>
    </row>
    <row r="50" spans="1:12" collapsed="1" x14ac:dyDescent="0.25">
      <c r="A50" s="800" t="s">
        <v>323</v>
      </c>
      <c r="B50" s="811"/>
      <c r="C50" s="802"/>
      <c r="D50" s="812"/>
      <c r="E50" s="804"/>
      <c r="F50" s="604"/>
      <c r="G50" s="618"/>
      <c r="H50" s="368"/>
      <c r="I50" s="366"/>
      <c r="J50" s="120"/>
      <c r="K50" s="366"/>
      <c r="L50" s="526"/>
    </row>
    <row r="51" spans="1:12" x14ac:dyDescent="0.25">
      <c r="A51" s="799"/>
      <c r="B51" s="811"/>
      <c r="C51" s="802"/>
      <c r="D51" s="812"/>
      <c r="E51" s="804"/>
      <c r="F51" s="604"/>
      <c r="G51" s="618"/>
      <c r="H51" s="368"/>
      <c r="I51" s="366"/>
      <c r="J51" s="120"/>
      <c r="K51" s="366"/>
      <c r="L51" s="526"/>
    </row>
    <row r="52" spans="1:12" x14ac:dyDescent="0.25">
      <c r="A52" s="818" t="s">
        <v>211</v>
      </c>
      <c r="B52" s="793" t="s">
        <v>347</v>
      </c>
      <c r="C52" s="794" t="s">
        <v>0</v>
      </c>
      <c r="D52" s="793" t="s">
        <v>299</v>
      </c>
      <c r="E52" s="794" t="s">
        <v>0</v>
      </c>
      <c r="F52" s="62" t="s">
        <v>345</v>
      </c>
      <c r="G52" s="564" t="s">
        <v>0</v>
      </c>
      <c r="H52" s="62" t="s">
        <v>346</v>
      </c>
      <c r="I52" s="742" t="s">
        <v>0</v>
      </c>
      <c r="J52" s="110" t="s">
        <v>301</v>
      </c>
      <c r="K52" s="564" t="s">
        <v>0</v>
      </c>
      <c r="L52" s="526"/>
    </row>
    <row r="53" spans="1:12" x14ac:dyDescent="0.25">
      <c r="A53" s="799"/>
      <c r="B53" s="811"/>
      <c r="C53" s="802"/>
      <c r="D53" s="812"/>
      <c r="E53" s="804"/>
      <c r="F53" s="604"/>
      <c r="G53" s="618"/>
      <c r="H53" s="744"/>
      <c r="I53" s="366"/>
      <c r="J53" s="120"/>
      <c r="K53" s="366"/>
      <c r="L53" s="526"/>
    </row>
    <row r="54" spans="1:12" x14ac:dyDescent="0.25">
      <c r="A54" s="819" t="s">
        <v>87</v>
      </c>
      <c r="B54" s="811">
        <v>15.04993927151877</v>
      </c>
      <c r="C54" s="802">
        <v>19.589172601376458</v>
      </c>
      <c r="D54" s="813">
        <v>13.259801901867757</v>
      </c>
      <c r="E54" s="804">
        <v>17.123959492056066</v>
      </c>
      <c r="F54" s="746">
        <v>25.806683462798901</v>
      </c>
      <c r="G54" s="618">
        <v>16.497047753363617</v>
      </c>
      <c r="H54" s="744">
        <v>22.841869874874906</v>
      </c>
      <c r="I54" s="366">
        <v>14.601776266412973</v>
      </c>
      <c r="J54" s="744">
        <v>52.060162989559146</v>
      </c>
      <c r="K54" s="366">
        <v>16.826744215818099</v>
      </c>
      <c r="L54" s="526"/>
    </row>
    <row r="55" spans="1:12" x14ac:dyDescent="0.25">
      <c r="A55" s="819" t="s">
        <v>163</v>
      </c>
      <c r="B55" s="811">
        <v>5.6224331168626502</v>
      </c>
      <c r="C55" s="802">
        <v>21.455961640473479</v>
      </c>
      <c r="D55" s="813">
        <v>5.1311404988197271</v>
      </c>
      <c r="E55" s="804">
        <v>19.537815592996608</v>
      </c>
      <c r="F55" s="746">
        <v>8.193600458396249</v>
      </c>
      <c r="G55" s="618">
        <v>18.133432171554887</v>
      </c>
      <c r="H55" s="744">
        <v>7.3715098324726602</v>
      </c>
      <c r="I55" s="366">
        <v>16.314045849296459</v>
      </c>
      <c r="J55" s="744">
        <v>17.535700372047021</v>
      </c>
      <c r="K55" s="366">
        <v>18.166742447119411</v>
      </c>
      <c r="L55" s="526"/>
    </row>
    <row r="56" spans="1:12" x14ac:dyDescent="0.25">
      <c r="A56" s="819" t="s">
        <v>314</v>
      </c>
      <c r="B56" s="811">
        <v>1.3729596887721882</v>
      </c>
      <c r="C56" s="802">
        <v>2.238521990261904</v>
      </c>
      <c r="D56" s="813">
        <v>4.3753323987367159</v>
      </c>
      <c r="E56" s="804">
        <v>6.3704342515667589</v>
      </c>
      <c r="F56" s="746">
        <v>1.4980032038675839</v>
      </c>
      <c r="G56" s="618">
        <v>1.1453588651322868</v>
      </c>
      <c r="H56" s="744">
        <v>6.8124281770219168</v>
      </c>
      <c r="I56" s="366">
        <v>5.2087171679498985</v>
      </c>
      <c r="J56" s="744">
        <v>17.199068955078303</v>
      </c>
      <c r="K56" s="366">
        <v>6.3796174112833448</v>
      </c>
      <c r="L56" s="526"/>
    </row>
    <row r="57" spans="1:12" x14ac:dyDescent="0.25">
      <c r="A57" s="819" t="s">
        <v>315</v>
      </c>
      <c r="B57" s="811">
        <v>2.2411505333269011</v>
      </c>
      <c r="C57" s="802">
        <v>6.711009345203597</v>
      </c>
      <c r="D57" s="813">
        <v>1.2470521954017002</v>
      </c>
      <c r="E57" s="804">
        <v>3.8448447566185999</v>
      </c>
      <c r="F57" s="746">
        <v>4.4095433155451698</v>
      </c>
      <c r="G57" s="618">
        <v>6.728487432969767</v>
      </c>
      <c r="H57" s="744">
        <v>2.6360770272415976</v>
      </c>
      <c r="I57" s="366">
        <v>4.0223691844928657</v>
      </c>
      <c r="J57" s="744">
        <v>6.7738209982681283</v>
      </c>
      <c r="K57" s="366">
        <v>5.0549099541635192</v>
      </c>
      <c r="L57" s="526"/>
    </row>
    <row r="58" spans="1:12" x14ac:dyDescent="0.25">
      <c r="A58" s="820" t="s">
        <v>88</v>
      </c>
      <c r="B58" s="821">
        <v>6.1765264630123484</v>
      </c>
      <c r="C58" s="807"/>
      <c r="D58" s="808">
        <v>-0.73099742999999973</v>
      </c>
      <c r="E58" s="809"/>
      <c r="F58" s="743">
        <v>4.9364372175552278</v>
      </c>
      <c r="G58" s="603"/>
      <c r="H58" s="745">
        <v>-2.0778270115141138</v>
      </c>
      <c r="I58" s="119"/>
      <c r="J58" s="745">
        <v>-3.4973981287406959</v>
      </c>
      <c r="K58" s="119"/>
    </row>
    <row r="59" spans="1:12" x14ac:dyDescent="0.25">
      <c r="A59" s="799" t="s">
        <v>74</v>
      </c>
      <c r="B59" s="811">
        <v>30.463009073492856</v>
      </c>
      <c r="C59" s="802">
        <v>15.52843535967548</v>
      </c>
      <c r="D59" s="812">
        <v>23.282329564825904</v>
      </c>
      <c r="E59" s="804">
        <v>11.470804214026305</v>
      </c>
      <c r="F59" s="604">
        <v>44.844267658163133</v>
      </c>
      <c r="G59" s="618">
        <v>11.354809572481571</v>
      </c>
      <c r="H59" s="368">
        <v>37.584057900096965</v>
      </c>
      <c r="I59" s="366">
        <v>9.5164854440217024</v>
      </c>
      <c r="J59" s="120">
        <v>90.071355186211903</v>
      </c>
      <c r="K59" s="366">
        <v>11.227803432705603</v>
      </c>
      <c r="L59" s="526"/>
    </row>
    <row r="60" spans="1:12" x14ac:dyDescent="0.25">
      <c r="A60" s="23"/>
      <c r="B60" s="473"/>
      <c r="C60" s="473"/>
      <c r="D60" s="539"/>
      <c r="E60" s="538"/>
      <c r="F60" s="540"/>
      <c r="H60" s="541"/>
      <c r="J60" s="106"/>
      <c r="K60" s="138"/>
    </row>
    <row r="61" spans="1:12" x14ac:dyDescent="0.25">
      <c r="A61" s="369" t="s">
        <v>143</v>
      </c>
      <c r="B61" s="517" t="s">
        <v>158</v>
      </c>
      <c r="C61" s="517"/>
      <c r="D61" s="517"/>
      <c r="E61" s="517"/>
      <c r="F61" s="542"/>
    </row>
    <row r="62" spans="1:12" x14ac:dyDescent="0.25">
      <c r="B62" s="138"/>
      <c r="C62" s="522"/>
      <c r="D62" s="522"/>
      <c r="E62" s="543"/>
      <c r="F62" s="543"/>
      <c r="G62" s="532"/>
    </row>
    <row r="63" spans="1:12" x14ac:dyDescent="0.25">
      <c r="A63" s="361" t="s">
        <v>211</v>
      </c>
      <c r="B63" s="565" t="s">
        <v>341</v>
      </c>
      <c r="C63" s="565" t="s">
        <v>342</v>
      </c>
      <c r="D63" s="695" t="s">
        <v>301</v>
      </c>
      <c r="E63" s="544"/>
      <c r="F63" s="544"/>
      <c r="G63" s="544"/>
      <c r="H63" s="545"/>
      <c r="I63" s="105"/>
      <c r="J63" s="508"/>
    </row>
    <row r="64" spans="1:12" x14ac:dyDescent="0.25">
      <c r="A64" s="371"/>
      <c r="B64" s="371"/>
      <c r="C64" s="371"/>
      <c r="D64" s="711"/>
      <c r="E64" s="546"/>
      <c r="F64" s="546"/>
      <c r="G64" s="546"/>
      <c r="H64" s="545"/>
      <c r="I64" s="105"/>
      <c r="J64" s="508"/>
    </row>
    <row r="65" spans="1:10" x14ac:dyDescent="0.25">
      <c r="A65" s="369" t="s">
        <v>91</v>
      </c>
      <c r="B65" s="369"/>
      <c r="C65" s="369"/>
      <c r="D65" s="112"/>
      <c r="E65" s="547"/>
      <c r="F65" s="547"/>
      <c r="G65" s="547"/>
      <c r="H65" s="545"/>
      <c r="I65" s="105"/>
      <c r="J65" s="508"/>
    </row>
    <row r="66" spans="1:10" x14ac:dyDescent="0.25">
      <c r="A66" s="24" t="s">
        <v>87</v>
      </c>
      <c r="B66" s="586">
        <v>258.3204356486084</v>
      </c>
      <c r="C66" s="184">
        <v>238.405270164981</v>
      </c>
      <c r="D66" s="184">
        <v>237.6291508164646</v>
      </c>
      <c r="E66" s="456"/>
      <c r="F66" s="456"/>
      <c r="G66" s="456"/>
      <c r="H66" s="545"/>
      <c r="I66" s="105"/>
      <c r="J66" s="508"/>
    </row>
    <row r="67" spans="1:10" x14ac:dyDescent="0.25">
      <c r="A67" s="24" t="s">
        <v>163</v>
      </c>
      <c r="B67" s="586">
        <v>90.191283434956304</v>
      </c>
      <c r="C67" s="184">
        <v>74.772607542586385</v>
      </c>
      <c r="D67" s="184">
        <v>72.821818340368381</v>
      </c>
      <c r="E67" s="456"/>
      <c r="F67" s="456"/>
      <c r="G67" s="456"/>
      <c r="H67" s="545"/>
      <c r="I67" s="105"/>
      <c r="J67" s="508"/>
    </row>
    <row r="68" spans="1:10" x14ac:dyDescent="0.25">
      <c r="A68" s="24" t="s">
        <v>314</v>
      </c>
      <c r="B68" s="586">
        <v>93.668523309557017</v>
      </c>
      <c r="C68" s="184">
        <v>96.299482703302431</v>
      </c>
      <c r="D68" s="184">
        <v>94.270620165044974</v>
      </c>
      <c r="E68" s="456"/>
      <c r="F68" s="456"/>
      <c r="G68" s="456"/>
      <c r="H68" s="545"/>
      <c r="I68" s="105"/>
      <c r="J68" s="508"/>
    </row>
    <row r="69" spans="1:10" x14ac:dyDescent="0.25">
      <c r="A69" s="24" t="s">
        <v>315</v>
      </c>
      <c r="B69" s="586">
        <v>95.138534800684809</v>
      </c>
      <c r="C69" s="184">
        <v>91.820231109528279</v>
      </c>
      <c r="D69" s="184">
        <v>96.432531853996664</v>
      </c>
      <c r="E69" s="456"/>
      <c r="F69" s="456"/>
      <c r="G69" s="456"/>
      <c r="H69" s="545"/>
      <c r="I69" s="105"/>
      <c r="J69" s="508"/>
    </row>
    <row r="70" spans="1:10" x14ac:dyDescent="0.25">
      <c r="A70" s="370" t="s">
        <v>88</v>
      </c>
      <c r="B70" s="586">
        <v>8.4846595414047972</v>
      </c>
      <c r="C70" s="374">
        <v>0.57799029375203803</v>
      </c>
      <c r="D70" s="374">
        <v>0.56527713664859447</v>
      </c>
      <c r="E70" s="456"/>
      <c r="G70" s="456"/>
      <c r="H70" s="545"/>
      <c r="I70" s="105"/>
      <c r="J70" s="508"/>
    </row>
    <row r="71" spans="1:10" x14ac:dyDescent="0.25">
      <c r="A71" s="107" t="s">
        <v>92</v>
      </c>
      <c r="B71" s="595">
        <v>54.353770320239711</v>
      </c>
      <c r="C71" s="108">
        <v>47.811362026568794</v>
      </c>
      <c r="D71" s="108">
        <v>61.753301962630765</v>
      </c>
      <c r="E71" s="456"/>
      <c r="F71" s="456"/>
      <c r="G71" s="456"/>
      <c r="H71" s="545"/>
      <c r="I71" s="105"/>
      <c r="J71" s="508"/>
    </row>
    <row r="72" spans="1:10" x14ac:dyDescent="0.25">
      <c r="A72" s="23" t="s">
        <v>140</v>
      </c>
      <c r="B72" s="604">
        <v>600.15720705545107</v>
      </c>
      <c r="C72" s="120">
        <v>549.68694384071898</v>
      </c>
      <c r="D72" s="120">
        <v>563.47270027515401</v>
      </c>
      <c r="E72" s="456"/>
      <c r="F72" s="456"/>
      <c r="G72" s="456"/>
      <c r="H72" s="545"/>
      <c r="I72" s="105"/>
      <c r="J72" s="508"/>
    </row>
    <row r="73" spans="1:10" x14ac:dyDescent="0.25">
      <c r="B73" s="480"/>
      <c r="C73" s="826"/>
      <c r="D73" s="480"/>
      <c r="E73" s="456"/>
      <c r="F73" s="456"/>
      <c r="G73" s="456"/>
      <c r="H73" s="545"/>
      <c r="I73" s="105"/>
      <c r="J73" s="508"/>
    </row>
    <row r="74" spans="1:10" x14ac:dyDescent="0.25">
      <c r="A74" s="369" t="s">
        <v>40</v>
      </c>
      <c r="B74" s="112"/>
      <c r="C74" s="517"/>
      <c r="D74" s="112"/>
      <c r="E74" s="547"/>
      <c r="F74" s="547"/>
      <c r="G74" s="547"/>
      <c r="H74" s="545"/>
      <c r="I74" s="105"/>
      <c r="J74" s="508"/>
    </row>
    <row r="75" spans="1:10" x14ac:dyDescent="0.25">
      <c r="A75" s="24" t="s">
        <v>87</v>
      </c>
      <c r="B75" s="586">
        <v>69.739457297074082</v>
      </c>
      <c r="C75" s="184">
        <v>64.777340312871146</v>
      </c>
      <c r="D75" s="184">
        <v>67.622993247018499</v>
      </c>
      <c r="E75" s="456"/>
      <c r="F75" s="456"/>
      <c r="G75" s="456"/>
      <c r="H75" s="545"/>
      <c r="I75" s="105"/>
      <c r="J75" s="508"/>
    </row>
    <row r="76" spans="1:10" x14ac:dyDescent="0.25">
      <c r="A76" s="24" t="s">
        <v>163</v>
      </c>
      <c r="B76" s="586">
        <v>34.907222151117175</v>
      </c>
      <c r="C76" s="184">
        <v>29.739714439604445</v>
      </c>
      <c r="D76" s="184">
        <v>29.859511968256029</v>
      </c>
      <c r="E76" s="456"/>
      <c r="F76" s="456"/>
      <c r="G76" s="456"/>
      <c r="H76" s="545"/>
      <c r="I76" s="105"/>
      <c r="J76" s="508"/>
    </row>
    <row r="77" spans="1:10" x14ac:dyDescent="0.25">
      <c r="A77" s="24" t="s">
        <v>314</v>
      </c>
      <c r="B77" s="586">
        <v>51.198438544893627</v>
      </c>
      <c r="C77" s="184">
        <v>50.226602459945774</v>
      </c>
      <c r="D77" s="184">
        <v>48.49629984969954</v>
      </c>
      <c r="E77" s="456"/>
      <c r="F77" s="373"/>
      <c r="G77" s="456"/>
      <c r="H77" s="545"/>
      <c r="I77" s="105"/>
      <c r="J77" s="508"/>
    </row>
    <row r="78" spans="1:10" x14ac:dyDescent="0.25">
      <c r="A78" s="24" t="s">
        <v>315</v>
      </c>
      <c r="B78" s="586">
        <v>16.058656757831358</v>
      </c>
      <c r="C78" s="184">
        <v>16.839018786951119</v>
      </c>
      <c r="D78" s="184">
        <v>17.666664712134807</v>
      </c>
      <c r="E78" s="456"/>
      <c r="F78" s="373"/>
      <c r="G78" s="456"/>
      <c r="H78" s="545"/>
      <c r="I78" s="105"/>
      <c r="J78" s="508"/>
    </row>
    <row r="79" spans="1:10" x14ac:dyDescent="0.25">
      <c r="A79" s="370" t="s">
        <v>88</v>
      </c>
      <c r="B79" s="623">
        <v>6.205096666796412</v>
      </c>
      <c r="C79" s="374">
        <v>3.9672413994747946</v>
      </c>
      <c r="D79" s="374">
        <v>4.679449996010451</v>
      </c>
      <c r="E79" s="456"/>
      <c r="G79" s="456"/>
      <c r="H79" s="545"/>
      <c r="I79" s="105"/>
      <c r="J79" s="508"/>
    </row>
    <row r="80" spans="1:10" x14ac:dyDescent="0.25">
      <c r="A80" s="107" t="s">
        <v>93</v>
      </c>
      <c r="B80" s="595">
        <v>232.32462585366039</v>
      </c>
      <c r="C80" s="108">
        <v>195.86857650209978</v>
      </c>
      <c r="D80" s="108">
        <v>182.7802503810957</v>
      </c>
      <c r="E80" s="456"/>
      <c r="F80" s="373"/>
      <c r="G80" s="456"/>
      <c r="H80" s="545"/>
      <c r="I80" s="105"/>
      <c r="J80" s="508"/>
    </row>
    <row r="81" spans="1:10" x14ac:dyDescent="0.25">
      <c r="A81" s="23" t="s">
        <v>140</v>
      </c>
      <c r="B81" s="621">
        <v>410.43349727137308</v>
      </c>
      <c r="C81" s="375">
        <v>361.41849390094706</v>
      </c>
      <c r="D81" s="120">
        <v>351.10517015421499</v>
      </c>
      <c r="E81" s="456"/>
      <c r="F81" s="377"/>
      <c r="G81" s="456"/>
      <c r="H81" s="545"/>
      <c r="I81" s="105"/>
      <c r="J81" s="508"/>
    </row>
    <row r="82" spans="1:10" x14ac:dyDescent="0.25">
      <c r="B82" s="696"/>
      <c r="C82" s="548"/>
      <c r="D82" s="696"/>
      <c r="E82" s="548"/>
      <c r="F82" s="543"/>
      <c r="G82" s="138"/>
      <c r="H82" s="522"/>
      <c r="I82" s="373"/>
      <c r="J82" s="532"/>
    </row>
    <row r="83" spans="1:10" x14ac:dyDescent="0.25">
      <c r="A83" s="361" t="s">
        <v>211</v>
      </c>
      <c r="B83" s="566" t="s">
        <v>347</v>
      </c>
      <c r="C83" s="566" t="s">
        <v>299</v>
      </c>
      <c r="D83" s="566" t="s">
        <v>345</v>
      </c>
      <c r="E83" s="759" t="s">
        <v>346</v>
      </c>
      <c r="F83" s="695" t="s">
        <v>301</v>
      </c>
      <c r="G83" s="523"/>
      <c r="H83" s="523"/>
      <c r="I83" s="373"/>
      <c r="J83" s="545"/>
    </row>
    <row r="84" spans="1:10" x14ac:dyDescent="0.25">
      <c r="A84" s="839"/>
      <c r="B84" s="840"/>
      <c r="C84" s="840"/>
      <c r="D84" s="840"/>
      <c r="E84" s="841"/>
      <c r="F84" s="842"/>
      <c r="G84" s="523"/>
      <c r="H84" s="523"/>
      <c r="I84" s="373"/>
      <c r="J84" s="545"/>
    </row>
    <row r="85" spans="1:10" x14ac:dyDescent="0.25">
      <c r="A85" s="369" t="s">
        <v>94</v>
      </c>
      <c r="B85" s="112"/>
      <c r="C85" s="112"/>
      <c r="D85" s="112"/>
      <c r="E85" s="542"/>
      <c r="F85" s="112"/>
      <c r="G85" s="545"/>
      <c r="H85" s="545"/>
      <c r="I85" s="373"/>
      <c r="J85" s="545"/>
    </row>
    <row r="86" spans="1:10" x14ac:dyDescent="0.25">
      <c r="A86" s="24" t="s">
        <v>87</v>
      </c>
      <c r="B86" s="612">
        <v>6.1180344694083448</v>
      </c>
      <c r="C86" s="357">
        <v>3.7375141603685789</v>
      </c>
      <c r="D86" s="612">
        <v>12.104398805282431</v>
      </c>
      <c r="E86" s="357">
        <v>9.0020051873678106</v>
      </c>
      <c r="F86" s="357">
        <v>20.744222091623467</v>
      </c>
      <c r="G86" s="679"/>
      <c r="H86" s="549"/>
      <c r="I86" s="373"/>
      <c r="J86" s="456"/>
    </row>
    <row r="87" spans="1:10" x14ac:dyDescent="0.25">
      <c r="A87" s="24" t="s">
        <v>163</v>
      </c>
      <c r="B87" s="612">
        <v>5.1172961631576106</v>
      </c>
      <c r="C87" s="357">
        <v>1.8834569491909876</v>
      </c>
      <c r="D87" s="612">
        <v>7.4813279552351588</v>
      </c>
      <c r="E87" s="357">
        <v>3.0681493281956436</v>
      </c>
      <c r="F87" s="357">
        <v>8.3723020064753744</v>
      </c>
      <c r="G87" s="679"/>
      <c r="H87" s="549"/>
      <c r="I87" s="373"/>
      <c r="J87" s="456"/>
    </row>
    <row r="88" spans="1:10" x14ac:dyDescent="0.25">
      <c r="A88" s="24" t="s">
        <v>314</v>
      </c>
      <c r="B88" s="612">
        <v>0.78170583500801338</v>
      </c>
      <c r="C88" s="357">
        <v>1.1257630882486054</v>
      </c>
      <c r="D88" s="612">
        <v>1.671105862068047</v>
      </c>
      <c r="E88" s="357">
        <v>2.7455324338392364</v>
      </c>
      <c r="F88" s="357">
        <v>7.6066522685741926</v>
      </c>
      <c r="G88" s="679"/>
      <c r="H88" s="549"/>
      <c r="I88" s="105"/>
      <c r="J88" s="456"/>
    </row>
    <row r="89" spans="1:10" x14ac:dyDescent="0.25">
      <c r="A89" s="24" t="s">
        <v>315</v>
      </c>
      <c r="B89" s="612">
        <v>0.19180078056917102</v>
      </c>
      <c r="C89" s="357">
        <v>0.35726972114928884</v>
      </c>
      <c r="D89" s="612">
        <v>0.40500522469304101</v>
      </c>
      <c r="E89" s="357">
        <v>0.55446103606620101</v>
      </c>
      <c r="F89" s="357">
        <v>1.064043856535476</v>
      </c>
      <c r="G89" s="679"/>
      <c r="H89" s="549"/>
      <c r="I89" s="373"/>
      <c r="J89" s="456"/>
    </row>
    <row r="90" spans="1:10" x14ac:dyDescent="0.25">
      <c r="A90" s="107" t="s">
        <v>88</v>
      </c>
      <c r="B90" s="734">
        <v>0.18575985243243695</v>
      </c>
      <c r="C90" s="509">
        <v>6.411348E-2</v>
      </c>
      <c r="D90" s="734">
        <v>6.4662862432436935E-2</v>
      </c>
      <c r="E90" s="108">
        <v>6.8724799999999994E-3</v>
      </c>
      <c r="F90" s="509">
        <v>6.8724799999999994E-3</v>
      </c>
      <c r="G90" s="679"/>
      <c r="H90" s="549"/>
      <c r="I90" s="373"/>
      <c r="J90" s="456"/>
    </row>
    <row r="91" spans="1:10" x14ac:dyDescent="0.25">
      <c r="A91" s="23" t="s">
        <v>140</v>
      </c>
      <c r="B91" s="625">
        <v>12.394597100575576</v>
      </c>
      <c r="C91" s="378">
        <v>7.1681173989574605</v>
      </c>
      <c r="D91" s="625">
        <v>21.726500709711114</v>
      </c>
      <c r="E91" s="378">
        <v>15.37702046546889</v>
      </c>
      <c r="F91" s="378">
        <v>37.794092703208513</v>
      </c>
      <c r="G91" s="549"/>
      <c r="H91" s="549"/>
      <c r="I91" s="373"/>
      <c r="J91" s="456"/>
    </row>
    <row r="92" spans="1:10" x14ac:dyDescent="0.25">
      <c r="B92" s="112"/>
      <c r="C92" s="378"/>
      <c r="D92" s="625"/>
      <c r="E92" s="378"/>
      <c r="F92" s="106"/>
      <c r="G92" s="549"/>
      <c r="H92" s="549"/>
      <c r="I92" s="373"/>
      <c r="J92" s="545"/>
    </row>
    <row r="93" spans="1:10" x14ac:dyDescent="0.25">
      <c r="A93" s="369" t="s">
        <v>95</v>
      </c>
      <c r="B93" s="112"/>
      <c r="C93" s="378"/>
      <c r="D93" s="625"/>
      <c r="E93" s="378"/>
      <c r="F93" s="106"/>
      <c r="G93" s="549"/>
      <c r="H93" s="549"/>
      <c r="I93" s="373"/>
      <c r="J93" s="545"/>
    </row>
    <row r="94" spans="1:10" x14ac:dyDescent="0.25">
      <c r="A94" s="24" t="s">
        <v>87</v>
      </c>
      <c r="B94" s="625">
        <v>6.2690457830811157</v>
      </c>
      <c r="C94" s="378">
        <v>5.1335115617906801</v>
      </c>
      <c r="D94" s="625">
        <v>12.418888221035656</v>
      </c>
      <c r="E94" s="184">
        <v>10.254465204445959</v>
      </c>
      <c r="F94" s="184">
        <v>20.446146735868236</v>
      </c>
      <c r="G94" s="549"/>
      <c r="H94" s="549"/>
      <c r="I94" s="373"/>
      <c r="J94" s="545"/>
    </row>
    <row r="95" spans="1:10" x14ac:dyDescent="0.25">
      <c r="A95" s="24" t="s">
        <v>163</v>
      </c>
      <c r="B95" s="625">
        <v>2.3062814238921172</v>
      </c>
      <c r="C95" s="378">
        <v>1.8737274890448439</v>
      </c>
      <c r="D95" s="625">
        <v>4.5416163977430273</v>
      </c>
      <c r="E95" s="184">
        <v>3.6964424604558088</v>
      </c>
      <c r="F95" s="184">
        <v>7.509929345797282</v>
      </c>
      <c r="G95" s="549"/>
      <c r="H95" s="549"/>
      <c r="I95" s="373"/>
      <c r="J95" s="545"/>
    </row>
    <row r="96" spans="1:10" x14ac:dyDescent="0.25">
      <c r="A96" s="24" t="s">
        <v>314</v>
      </c>
      <c r="B96" s="625">
        <v>3.3321616624410821</v>
      </c>
      <c r="C96" s="378">
        <v>3.0047362998433464</v>
      </c>
      <c r="D96" s="625">
        <v>6.9888572113504335</v>
      </c>
      <c r="E96" s="184">
        <v>5.9979794580806027</v>
      </c>
      <c r="F96" s="184">
        <v>11.957778043351345</v>
      </c>
      <c r="G96" s="549"/>
      <c r="H96" s="549"/>
      <c r="I96" s="373"/>
      <c r="J96" s="545"/>
    </row>
    <row r="97" spans="1:10" x14ac:dyDescent="0.25">
      <c r="A97" s="24" t="s">
        <v>315</v>
      </c>
      <c r="B97" s="625">
        <v>1.4396060673225421</v>
      </c>
      <c r="C97" s="378">
        <v>0.62987298051139862</v>
      </c>
      <c r="D97" s="625">
        <v>2.9197930854075671</v>
      </c>
      <c r="E97" s="184">
        <v>1.2846137488999747</v>
      </c>
      <c r="F97" s="184">
        <v>2.5689779553523406</v>
      </c>
      <c r="G97" s="549"/>
      <c r="H97" s="549"/>
      <c r="I97" s="373"/>
      <c r="J97" s="545"/>
    </row>
    <row r="98" spans="1:10" x14ac:dyDescent="0.25">
      <c r="A98" s="107" t="s">
        <v>88</v>
      </c>
      <c r="B98" s="734">
        <v>0.3025069624238037</v>
      </c>
      <c r="C98" s="509">
        <v>5.7269999999999999E-5</v>
      </c>
      <c r="D98" s="734">
        <v>0.42497843846434519</v>
      </c>
      <c r="E98" s="108">
        <v>-4.2583277341213074E-4</v>
      </c>
      <c r="F98" s="108">
        <v>2.8635000000000005E-4</v>
      </c>
      <c r="G98" s="549"/>
      <c r="H98" s="549"/>
      <c r="I98" s="373"/>
      <c r="J98" s="545"/>
    </row>
    <row r="99" spans="1:10" x14ac:dyDescent="0.25">
      <c r="A99" s="23" t="s">
        <v>140</v>
      </c>
      <c r="B99" s="480">
        <v>13.649601899160661</v>
      </c>
      <c r="C99" s="378">
        <v>10.641905601190269</v>
      </c>
      <c r="D99" s="480">
        <v>27.294133354001033</v>
      </c>
      <c r="E99" s="379">
        <v>21.233075039108932</v>
      </c>
      <c r="F99" s="379">
        <v>42.483118430369203</v>
      </c>
      <c r="G99" s="549"/>
      <c r="H99" s="549"/>
      <c r="I99" s="373"/>
      <c r="J99" s="545"/>
    </row>
    <row r="100" spans="1:10" x14ac:dyDescent="0.25">
      <c r="A100" s="23"/>
      <c r="B100" s="473"/>
      <c r="C100" s="518"/>
      <c r="D100" s="550"/>
      <c r="E100" s="551"/>
      <c r="F100" s="377"/>
      <c r="G100" s="456"/>
      <c r="H100" s="545"/>
      <c r="I100" s="105"/>
      <c r="J100" s="508"/>
    </row>
    <row r="101" spans="1:10" x14ac:dyDescent="0.25">
      <c r="B101" s="138"/>
      <c r="C101" s="138"/>
      <c r="D101" s="548"/>
      <c r="E101" s="456"/>
      <c r="F101" s="106"/>
      <c r="I101" s="105"/>
      <c r="J101" s="508"/>
    </row>
    <row r="102" spans="1:10" x14ac:dyDescent="0.25">
      <c r="C102" s="138"/>
      <c r="D102" s="138"/>
      <c r="E102" s="548"/>
      <c r="F102" s="456"/>
      <c r="G102" s="106"/>
    </row>
    <row r="103" spans="1:10" x14ac:dyDescent="0.25">
      <c r="C103" s="138"/>
      <c r="D103" s="138"/>
      <c r="E103" s="548"/>
      <c r="F103" s="456"/>
      <c r="G103" s="106"/>
    </row>
    <row r="104" spans="1:10" x14ac:dyDescent="0.25">
      <c r="A104" s="372"/>
      <c r="C104" s="138"/>
      <c r="D104" s="138"/>
      <c r="E104" s="548"/>
      <c r="F104" s="456"/>
      <c r="G104" s="106"/>
    </row>
    <row r="105" spans="1:10" x14ac:dyDescent="0.25">
      <c r="A105" s="370"/>
      <c r="C105" s="138"/>
      <c r="D105" s="138"/>
      <c r="E105" s="548"/>
      <c r="F105" s="456"/>
      <c r="G105" s="106"/>
    </row>
    <row r="106" spans="1:10" x14ac:dyDescent="0.25">
      <c r="A106" s="380"/>
      <c r="C106" s="138"/>
      <c r="D106" s="138"/>
      <c r="E106" s="138"/>
      <c r="F106" s="456"/>
      <c r="G106" s="138"/>
    </row>
    <row r="107" spans="1:10" x14ac:dyDescent="0.25">
      <c r="A107" s="380"/>
      <c r="C107" s="138"/>
      <c r="D107" s="138"/>
      <c r="E107" s="138"/>
      <c r="F107" s="456"/>
      <c r="G107" s="138"/>
    </row>
    <row r="108" spans="1:10" x14ac:dyDescent="0.25">
      <c r="A108" s="370"/>
      <c r="C108" s="138"/>
      <c r="D108" s="138"/>
      <c r="E108" s="138"/>
      <c r="F108" s="456"/>
      <c r="G108" s="138"/>
    </row>
    <row r="109" spans="1:10" x14ac:dyDescent="0.25">
      <c r="A109" s="370"/>
      <c r="C109" s="138"/>
      <c r="D109" s="138"/>
      <c r="E109" s="138"/>
      <c r="F109" s="456"/>
    </row>
    <row r="110" spans="1:10" x14ac:dyDescent="0.25">
      <c r="A110" s="370"/>
      <c r="F110" s="456"/>
    </row>
    <row r="111" spans="1:10" x14ac:dyDescent="0.25">
      <c r="A111" s="370"/>
      <c r="F111" s="456"/>
    </row>
    <row r="112" spans="1:10" x14ac:dyDescent="0.25">
      <c r="F112" s="456"/>
    </row>
    <row r="113" spans="6:6" x14ac:dyDescent="0.25">
      <c r="F113" s="456"/>
    </row>
    <row r="114" spans="6:6" x14ac:dyDescent="0.25">
      <c r="F114" s="456"/>
    </row>
    <row r="115" spans="6:6" x14ac:dyDescent="0.25">
      <c r="F115" s="456"/>
    </row>
    <row r="116" spans="6:6" x14ac:dyDescent="0.25">
      <c r="F116" s="456"/>
    </row>
  </sheetData>
  <phoneticPr fontId="7" type="noConversion"/>
  <pageMargins left="0.78740157480314965" right="0.23622047244094491" top="0.33" bottom="0.24" header="0.51181102362204722" footer="0.4"/>
  <pageSetup paperSize="9" scale="5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9">
    <pageSetUpPr fitToPage="1"/>
  </sheetPr>
  <dimension ref="A1:F54"/>
  <sheetViews>
    <sheetView zoomScaleNormal="100" workbookViewId="0"/>
  </sheetViews>
  <sheetFormatPr defaultColWidth="9.109375" defaultRowHeight="13.2" x14ac:dyDescent="0.25"/>
  <cols>
    <col min="1" max="1" width="31.44140625" style="105" customWidth="1"/>
    <col min="2" max="6" width="12.5546875" style="105" customWidth="1"/>
    <col min="7" max="16384" width="9.109375" style="105"/>
  </cols>
  <sheetData>
    <row r="1" spans="1:6" ht="15.6" x14ac:dyDescent="0.3">
      <c r="A1" s="134" t="s">
        <v>85</v>
      </c>
      <c r="B1" s="552"/>
      <c r="C1" s="148"/>
      <c r="D1" s="179"/>
      <c r="E1" s="267"/>
      <c r="F1" s="179"/>
    </row>
    <row r="2" spans="1:6" x14ac:dyDescent="0.25">
      <c r="E2" s="179"/>
      <c r="F2" s="179"/>
    </row>
    <row r="3" spans="1:6" ht="15.6" x14ac:dyDescent="0.3">
      <c r="A3" s="112" t="s">
        <v>109</v>
      </c>
      <c r="B3" s="381"/>
      <c r="C3" s="381"/>
      <c r="D3" s="381"/>
      <c r="E3" s="381"/>
      <c r="F3" s="381"/>
    </row>
    <row r="4" spans="1:6" x14ac:dyDescent="0.25">
      <c r="B4" s="572"/>
      <c r="C4" s="572"/>
      <c r="D4" s="572"/>
    </row>
    <row r="5" spans="1:6" x14ac:dyDescent="0.25">
      <c r="A5" s="361" t="s">
        <v>211</v>
      </c>
      <c r="B5" s="382" t="s">
        <v>347</v>
      </c>
      <c r="C5" s="382" t="s">
        <v>330</v>
      </c>
      <c r="D5" s="382" t="s">
        <v>319</v>
      </c>
      <c r="E5" s="382" t="s">
        <v>302</v>
      </c>
      <c r="F5" s="382" t="s">
        <v>299</v>
      </c>
    </row>
    <row r="6" spans="1:6" x14ac:dyDescent="0.25">
      <c r="A6" s="370"/>
      <c r="B6" s="370"/>
      <c r="C6" s="370"/>
      <c r="D6" s="370"/>
      <c r="E6" s="370"/>
      <c r="F6" s="370"/>
    </row>
    <row r="7" spans="1:6" x14ac:dyDescent="0.25">
      <c r="A7" s="112" t="s">
        <v>1</v>
      </c>
      <c r="B7" s="369"/>
      <c r="C7" s="369"/>
      <c r="D7" s="369"/>
      <c r="E7" s="369"/>
      <c r="F7" s="369"/>
    </row>
    <row r="8" spans="1:6" x14ac:dyDescent="0.25">
      <c r="A8" s="186" t="s">
        <v>87</v>
      </c>
      <c r="B8" s="619">
        <v>76.827845554136729</v>
      </c>
      <c r="C8" s="752">
        <v>79.604286113404342</v>
      </c>
      <c r="D8" s="752">
        <v>80.269399879792644</v>
      </c>
      <c r="E8" s="752">
        <v>74.72117498200204</v>
      </c>
      <c r="F8" s="752">
        <v>77.434205027284008</v>
      </c>
    </row>
    <row r="9" spans="1:6" x14ac:dyDescent="0.25">
      <c r="A9" s="186" t="s">
        <v>163</v>
      </c>
      <c r="B9" s="619">
        <v>26.204526327343753</v>
      </c>
      <c r="C9" s="752">
        <v>18.980524030906622</v>
      </c>
      <c r="D9" s="752">
        <v>25.237983159586001</v>
      </c>
      <c r="E9" s="752">
        <v>25.869669456831993</v>
      </c>
      <c r="F9" s="752">
        <v>26.262610957690693</v>
      </c>
    </row>
    <row r="10" spans="1:6" x14ac:dyDescent="0.25">
      <c r="A10" s="186" t="s">
        <v>314</v>
      </c>
      <c r="B10" s="619">
        <v>61.333312549301944</v>
      </c>
      <c r="C10" s="752">
        <v>69.455669792452326</v>
      </c>
      <c r="D10" s="752">
        <v>66.401193095090804</v>
      </c>
      <c r="E10" s="752">
        <v>65.899014382414521</v>
      </c>
      <c r="F10" s="752">
        <v>68.681854736364912</v>
      </c>
    </row>
    <row r="11" spans="1:6" x14ac:dyDescent="0.25">
      <c r="A11" s="186" t="s">
        <v>315</v>
      </c>
      <c r="B11" s="619">
        <v>33.395133549153314</v>
      </c>
      <c r="C11" s="752">
        <v>32.140298588808179</v>
      </c>
      <c r="D11" s="752">
        <v>36.647110515882694</v>
      </c>
      <c r="E11" s="752">
        <v>31.640389198743506</v>
      </c>
      <c r="F11" s="752">
        <v>32.434396558014399</v>
      </c>
    </row>
    <row r="12" spans="1:6" x14ac:dyDescent="0.25">
      <c r="A12" s="116" t="s">
        <v>89</v>
      </c>
      <c r="B12" s="620">
        <v>-1.5851675174316961</v>
      </c>
      <c r="C12" s="753">
        <v>-1.4201037955914952</v>
      </c>
      <c r="D12" s="753">
        <v>-2.0673513999999988</v>
      </c>
      <c r="E12" s="753">
        <v>-1.8348518899999995</v>
      </c>
      <c r="F12" s="753">
        <v>-1.842733809999999</v>
      </c>
    </row>
    <row r="13" spans="1:6" x14ac:dyDescent="0.25">
      <c r="A13" s="23" t="s">
        <v>74</v>
      </c>
      <c r="B13" s="621">
        <v>196.17565046250405</v>
      </c>
      <c r="C13" s="375">
        <v>198.76067472997997</v>
      </c>
      <c r="D13" s="375">
        <v>206.48833525035215</v>
      </c>
      <c r="E13" s="375">
        <v>196.29539612999204</v>
      </c>
      <c r="F13" s="375">
        <v>202.97033346935402</v>
      </c>
    </row>
    <row r="14" spans="1:6" x14ac:dyDescent="0.25">
      <c r="B14" s="369"/>
    </row>
    <row r="15" spans="1:6" x14ac:dyDescent="0.25">
      <c r="A15" s="369" t="s">
        <v>4</v>
      </c>
      <c r="B15" s="369"/>
    </row>
    <row r="16" spans="1:6" x14ac:dyDescent="0.25">
      <c r="A16" s="24" t="s">
        <v>87</v>
      </c>
      <c r="B16" s="619">
        <v>8.7808934884376537</v>
      </c>
      <c r="C16" s="752">
        <v>4.6069017533255909</v>
      </c>
      <c r="D16" s="752">
        <v>8.3242896255774976</v>
      </c>
      <c r="E16" s="752">
        <v>10.702321957684466</v>
      </c>
      <c r="F16" s="752">
        <v>8.126290340077075</v>
      </c>
    </row>
    <row r="17" spans="1:6" x14ac:dyDescent="0.25">
      <c r="A17" s="24" t="s">
        <v>163</v>
      </c>
      <c r="B17" s="619">
        <v>3.3161516929705335</v>
      </c>
      <c r="C17" s="752">
        <v>0.33583236768268832</v>
      </c>
      <c r="D17" s="752">
        <v>2.618219000385503</v>
      </c>
      <c r="E17" s="752">
        <v>3.7324846538473833</v>
      </c>
      <c r="F17" s="752">
        <v>3.2574130097748828</v>
      </c>
    </row>
    <row r="18" spans="1:6" x14ac:dyDescent="0.25">
      <c r="A18" s="24" t="s">
        <v>314</v>
      </c>
      <c r="B18" s="619">
        <v>-1.9592019736688939</v>
      </c>
      <c r="C18" s="752">
        <v>-3.5316574598544963</v>
      </c>
      <c r="D18" s="752">
        <v>1.2109084435040132E-2</v>
      </c>
      <c r="E18" s="752">
        <v>4.4147331083505996</v>
      </c>
      <c r="F18" s="752">
        <v>1.3705960988933692</v>
      </c>
    </row>
    <row r="19" spans="1:6" x14ac:dyDescent="0.25">
      <c r="A19" s="24" t="s">
        <v>315</v>
      </c>
      <c r="B19" s="619">
        <v>0.80154446600435902</v>
      </c>
      <c r="C19" s="752">
        <v>0.68820576413324352</v>
      </c>
      <c r="D19" s="752">
        <v>1.5924375929222205</v>
      </c>
      <c r="E19" s="752">
        <v>1.2609421716519436</v>
      </c>
      <c r="F19" s="752">
        <v>0.61717921489030092</v>
      </c>
    </row>
    <row r="20" spans="1:6" x14ac:dyDescent="0.25">
      <c r="A20" s="107" t="s">
        <v>88</v>
      </c>
      <c r="B20" s="620">
        <v>5.8740195005885445</v>
      </c>
      <c r="C20" s="753">
        <v>-1.3625552954571205</v>
      </c>
      <c r="D20" s="753">
        <v>-0.86799315999999682</v>
      </c>
      <c r="E20" s="753">
        <v>-0.55229013999999821</v>
      </c>
      <c r="F20" s="753">
        <v>-0.73105469999999972</v>
      </c>
    </row>
    <row r="21" spans="1:6" x14ac:dyDescent="0.25">
      <c r="A21" s="23" t="s">
        <v>74</v>
      </c>
      <c r="B21" s="621">
        <v>16.813407174332198</v>
      </c>
      <c r="C21" s="375">
        <v>0.73672712982990607</v>
      </c>
      <c r="D21" s="375">
        <v>11.679062143320264</v>
      </c>
      <c r="E21" s="375">
        <v>19.558191751534398</v>
      </c>
      <c r="F21" s="375">
        <v>12.640423963635628</v>
      </c>
    </row>
    <row r="22" spans="1:6" x14ac:dyDescent="0.25">
      <c r="B22" s="369"/>
    </row>
    <row r="23" spans="1:6" x14ac:dyDescent="0.25">
      <c r="A23" s="369" t="s">
        <v>323</v>
      </c>
      <c r="B23" s="369"/>
    </row>
    <row r="24" spans="1:6" x14ac:dyDescent="0.25">
      <c r="A24" s="24" t="s">
        <v>87</v>
      </c>
      <c r="B24" s="586">
        <v>15.04993927151877</v>
      </c>
      <c r="C24" s="752">
        <v>10.756690883880133</v>
      </c>
      <c r="D24" s="752">
        <v>13.423046820036284</v>
      </c>
      <c r="E24" s="752">
        <v>15.795246294647953</v>
      </c>
      <c r="F24" s="752">
        <v>13.259801901867759</v>
      </c>
    </row>
    <row r="25" spans="1:6" x14ac:dyDescent="0.25">
      <c r="A25" s="24" t="s">
        <v>163</v>
      </c>
      <c r="B25" s="586">
        <v>5.6224331168626502</v>
      </c>
      <c r="C25" s="752">
        <v>2.5711420488735977</v>
      </c>
      <c r="D25" s="752">
        <v>4.6096955086787723</v>
      </c>
      <c r="E25" s="752">
        <v>5.5544950308955876</v>
      </c>
      <c r="F25" s="752">
        <v>5.1311404988197271</v>
      </c>
    </row>
    <row r="26" spans="1:6" x14ac:dyDescent="0.25">
      <c r="A26" s="24" t="s">
        <v>314</v>
      </c>
      <c r="B26" s="586">
        <v>1.3729596887721882</v>
      </c>
      <c r="C26" s="752">
        <v>0.1250086951553957</v>
      </c>
      <c r="D26" s="752">
        <v>2.9921722793959056</v>
      </c>
      <c r="E26" s="752">
        <v>7.3944684986604772</v>
      </c>
      <c r="F26" s="752">
        <v>4.3753323987367159</v>
      </c>
    </row>
    <row r="27" spans="1:6" x14ac:dyDescent="0.25">
      <c r="A27" s="24" t="s">
        <v>315</v>
      </c>
      <c r="B27" s="586">
        <v>2.2411505333269015</v>
      </c>
      <c r="C27" s="752">
        <v>2.1683927822182687</v>
      </c>
      <c r="D27" s="752">
        <v>2.2383450244562315</v>
      </c>
      <c r="E27" s="752">
        <v>1.8993989465702983</v>
      </c>
      <c r="F27" s="752">
        <v>1.2470521954016993</v>
      </c>
    </row>
    <row r="28" spans="1:6" x14ac:dyDescent="0.25">
      <c r="A28" s="107" t="s">
        <v>88</v>
      </c>
      <c r="B28" s="595">
        <v>6.1765264630123484</v>
      </c>
      <c r="C28" s="753">
        <v>-1.2399758254571198</v>
      </c>
      <c r="D28" s="753">
        <v>-0.86793588999999693</v>
      </c>
      <c r="E28" s="753">
        <v>-0.5521183299999981</v>
      </c>
      <c r="F28" s="753">
        <v>-0.73099742999999973</v>
      </c>
    </row>
    <row r="29" spans="1:6" x14ac:dyDescent="0.25">
      <c r="A29" s="23" t="s">
        <v>74</v>
      </c>
      <c r="B29" s="621">
        <v>30.463009073492856</v>
      </c>
      <c r="C29" s="375">
        <v>14.381258584670274</v>
      </c>
      <c r="D29" s="375">
        <v>22.395323742567193</v>
      </c>
      <c r="E29" s="375">
        <v>30.091490440774315</v>
      </c>
      <c r="F29" s="375">
        <v>23.282329564825904</v>
      </c>
    </row>
    <row r="30" spans="1:6" x14ac:dyDescent="0.25">
      <c r="B30" s="542"/>
    </row>
    <row r="31" spans="1:6" x14ac:dyDescent="0.25">
      <c r="A31" s="369" t="s">
        <v>96</v>
      </c>
      <c r="B31" s="542"/>
    </row>
    <row r="32" spans="1:6" x14ac:dyDescent="0.25">
      <c r="A32" s="24" t="s">
        <v>87</v>
      </c>
      <c r="B32" s="619">
        <v>11.429311111230106</v>
      </c>
      <c r="C32" s="752">
        <v>5.7872533983441468</v>
      </c>
      <c r="D32" s="752">
        <v>10.370439592227584</v>
      </c>
      <c r="E32" s="752">
        <v>14.323010793476302</v>
      </c>
      <c r="F32" s="752">
        <v>10.494445364569534</v>
      </c>
    </row>
    <row r="33" spans="1:6" s="106" customFormat="1" x14ac:dyDescent="0.25">
      <c r="A33" s="24" t="s">
        <v>163</v>
      </c>
      <c r="B33" s="619">
        <v>12.654881265723219</v>
      </c>
      <c r="C33" s="752">
        <v>1.7693524537881107</v>
      </c>
      <c r="D33" s="752">
        <v>10.374121354427798</v>
      </c>
      <c r="E33" s="752">
        <v>14.428033802579805</v>
      </c>
      <c r="F33" s="752">
        <v>12.403233688465342</v>
      </c>
    </row>
    <row r="34" spans="1:6" s="106" customFormat="1" x14ac:dyDescent="0.25">
      <c r="A34" s="24" t="s">
        <v>314</v>
      </c>
      <c r="B34" s="619">
        <v>-3.1943521264957218</v>
      </c>
      <c r="C34" s="752">
        <v>-5.084764815324375</v>
      </c>
      <c r="D34" s="752">
        <v>1.8236245270019682E-2</v>
      </c>
      <c r="E34" s="752">
        <v>6.6992399654594736</v>
      </c>
      <c r="F34" s="752">
        <v>1.995572344623479</v>
      </c>
    </row>
    <row r="35" spans="1:6" s="106" customFormat="1" x14ac:dyDescent="0.25">
      <c r="A35" s="362" t="s">
        <v>315</v>
      </c>
      <c r="B35" s="622">
        <v>2.4001834423706954</v>
      </c>
      <c r="C35" s="754">
        <v>2.1412550422692371</v>
      </c>
      <c r="D35" s="754">
        <v>4.3453291965053156</v>
      </c>
      <c r="E35" s="754">
        <v>3.9852296497731379</v>
      </c>
      <c r="F35" s="754">
        <v>1.9028540080478193</v>
      </c>
    </row>
    <row r="36" spans="1:6" x14ac:dyDescent="0.25">
      <c r="A36" s="23" t="s">
        <v>74</v>
      </c>
      <c r="B36" s="621">
        <v>8.5705882124987891</v>
      </c>
      <c r="C36" s="375">
        <v>0.37066040897212865</v>
      </c>
      <c r="D36" s="375">
        <v>5.6560396640131021</v>
      </c>
      <c r="E36" s="375">
        <v>9.9636528095556773</v>
      </c>
      <c r="F36" s="375">
        <v>6.227719956692181</v>
      </c>
    </row>
    <row r="37" spans="1:6" x14ac:dyDescent="0.25">
      <c r="B37" s="542"/>
    </row>
    <row r="38" spans="1:6" x14ac:dyDescent="0.25">
      <c r="A38" s="369" t="s">
        <v>326</v>
      </c>
      <c r="B38" s="542"/>
    </row>
    <row r="39" spans="1:6" x14ac:dyDescent="0.25">
      <c r="A39" s="24" t="s">
        <v>87</v>
      </c>
      <c r="B39" s="619">
        <v>19.589172601376454</v>
      </c>
      <c r="C39" s="752">
        <v>13.51270315841554</v>
      </c>
      <c r="D39" s="752">
        <v>16.722495546419871</v>
      </c>
      <c r="E39" s="752">
        <v>21.138915840727247</v>
      </c>
      <c r="F39" s="752">
        <v>17.12395949205607</v>
      </c>
    </row>
    <row r="40" spans="1:6" s="106" customFormat="1" x14ac:dyDescent="0.25">
      <c r="A40" s="24" t="s">
        <v>163</v>
      </c>
      <c r="B40" s="619">
        <v>21.455961640473483</v>
      </c>
      <c r="C40" s="752">
        <v>13.54621213137699</v>
      </c>
      <c r="D40" s="752">
        <v>18.264912372476552</v>
      </c>
      <c r="E40" s="752">
        <v>21.471070746242894</v>
      </c>
      <c r="F40" s="752">
        <v>19.537815592996605</v>
      </c>
    </row>
    <row r="41" spans="1:6" s="106" customFormat="1" x14ac:dyDescent="0.25">
      <c r="A41" s="24" t="s">
        <v>314</v>
      </c>
      <c r="B41" s="619">
        <v>2.2385219902619045</v>
      </c>
      <c r="C41" s="752">
        <v>0.17998342760057906</v>
      </c>
      <c r="D41" s="752">
        <v>4.5062025845091691</v>
      </c>
      <c r="E41" s="752">
        <v>11.220909095468548</v>
      </c>
      <c r="F41" s="752">
        <v>6.3704342515667571</v>
      </c>
    </row>
    <row r="42" spans="1:6" s="106" customFormat="1" x14ac:dyDescent="0.25">
      <c r="A42" s="362" t="s">
        <v>315</v>
      </c>
      <c r="B42" s="622">
        <v>6.7110093452035997</v>
      </c>
      <c r="C42" s="754">
        <v>6.7466479075379269</v>
      </c>
      <c r="D42" s="754">
        <v>6.1078349505512657</v>
      </c>
      <c r="E42" s="754">
        <v>6.0030833838343769</v>
      </c>
      <c r="F42" s="754">
        <v>3.8448447566185968</v>
      </c>
    </row>
    <row r="43" spans="1:6" x14ac:dyDescent="0.25">
      <c r="A43" s="23" t="s">
        <v>74</v>
      </c>
      <c r="B43" s="621">
        <v>15.52843535967548</v>
      </c>
      <c r="C43" s="375">
        <v>7.235464763946629</v>
      </c>
      <c r="D43" s="375">
        <v>10.845805752375545</v>
      </c>
      <c r="E43" s="375">
        <v>15.329697503881818</v>
      </c>
      <c r="F43" s="375">
        <v>11.470804214026305</v>
      </c>
    </row>
    <row r="44" spans="1:6" x14ac:dyDescent="0.25">
      <c r="B44" s="542"/>
    </row>
    <row r="45" spans="1:6" x14ac:dyDescent="0.25">
      <c r="A45" s="489" t="s">
        <v>212</v>
      </c>
      <c r="B45" s="623">
        <v>-0.98592250056840847</v>
      </c>
      <c r="C45" s="374">
        <v>-0.36572137882528688</v>
      </c>
      <c r="D45" s="374">
        <v>-1.0312897788548836</v>
      </c>
      <c r="E45" s="374">
        <v>-1.3875775260956937</v>
      </c>
      <c r="F45" s="374">
        <v>-1.1499526943472356</v>
      </c>
    </row>
    <row r="46" spans="1:6" x14ac:dyDescent="0.25">
      <c r="A46" s="489"/>
      <c r="B46" s="623"/>
      <c r="C46" s="374"/>
      <c r="D46" s="374"/>
      <c r="E46" s="374"/>
      <c r="F46" s="374"/>
    </row>
    <row r="47" spans="1:6" x14ac:dyDescent="0.25">
      <c r="A47" s="489" t="s">
        <v>280</v>
      </c>
      <c r="B47" s="623">
        <v>-3.8999999999999999E-4</v>
      </c>
      <c r="C47" s="374">
        <v>2.7320000000000001E-3</v>
      </c>
      <c r="D47" s="374">
        <v>3.9599999999999998E-4</v>
      </c>
      <c r="E47" s="374">
        <v>-1.0369999999999999E-3</v>
      </c>
      <c r="F47" s="374">
        <v>-0.34395999999999999</v>
      </c>
    </row>
    <row r="48" spans="1:6" x14ac:dyDescent="0.25">
      <c r="A48" s="370"/>
      <c r="B48" s="372"/>
      <c r="C48" s="370"/>
      <c r="D48" s="367"/>
      <c r="E48" s="367"/>
      <c r="F48" s="367"/>
    </row>
    <row r="49" spans="1:6" x14ac:dyDescent="0.25">
      <c r="A49" s="371" t="s">
        <v>5</v>
      </c>
      <c r="B49" s="624">
        <v>15.827094856323329</v>
      </c>
      <c r="C49" s="755">
        <v>0.3737377510046192</v>
      </c>
      <c r="D49" s="755">
        <v>10.648168364465381</v>
      </c>
      <c r="E49" s="755">
        <v>18.169577225438704</v>
      </c>
      <c r="F49" s="755">
        <v>11.146511269288393</v>
      </c>
    </row>
    <row r="50" spans="1:6" x14ac:dyDescent="0.25">
      <c r="B50" s="376"/>
      <c r="C50" s="376"/>
    </row>
    <row r="52" spans="1:6" s="508" customFormat="1" x14ac:dyDescent="0.25">
      <c r="B52" s="105"/>
      <c r="C52" s="105"/>
      <c r="D52" s="105"/>
      <c r="E52" s="105"/>
      <c r="F52" s="105"/>
    </row>
    <row r="53" spans="1:6" s="508" customFormat="1" x14ac:dyDescent="0.25">
      <c r="B53" s="105"/>
      <c r="C53" s="105"/>
      <c r="D53" s="105"/>
      <c r="E53" s="105"/>
      <c r="F53" s="105"/>
    </row>
    <row r="54" spans="1:6" x14ac:dyDescent="0.25">
      <c r="D54" s="756"/>
    </row>
  </sheetData>
  <phoneticPr fontId="7" type="noConversion"/>
  <pageMargins left="0.75" right="0.75" top="1" bottom="1" header="0.4921259845" footer="0.4921259845"/>
  <pageSetup paperSize="9" orientation="landscape" horizontalDpi="12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zoomScale="90" zoomScaleNormal="90" workbookViewId="0"/>
  </sheetViews>
  <sheetFormatPr defaultColWidth="9.109375" defaultRowHeight="13.2" outlineLevelRow="1" x14ac:dyDescent="0.25"/>
  <cols>
    <col min="1" max="1" width="26.88671875" style="53" customWidth="1"/>
    <col min="2" max="2" width="14.5546875" style="53" customWidth="1"/>
    <col min="3" max="3" width="13" style="53" customWidth="1"/>
    <col min="4" max="4" width="12.5546875" style="53" customWidth="1"/>
    <col min="5" max="5" width="16.44140625" style="53" customWidth="1"/>
    <col min="6" max="6" width="13" style="53" customWidth="1"/>
    <col min="7" max="7" width="11.88671875" style="53" customWidth="1"/>
    <col min="8" max="16384" width="9.109375" style="53"/>
  </cols>
  <sheetData>
    <row r="1" spans="1:7" s="508" customFormat="1" ht="15.6" x14ac:dyDescent="0.3">
      <c r="A1" s="360" t="s">
        <v>85</v>
      </c>
      <c r="B1" s="470"/>
      <c r="C1" s="470"/>
      <c r="D1" s="53"/>
      <c r="E1" s="470"/>
      <c r="F1" s="53"/>
    </row>
    <row r="2" spans="1:7" s="508" customFormat="1" x14ac:dyDescent="0.25">
      <c r="A2" s="680"/>
      <c r="B2" s="470"/>
      <c r="C2" s="470"/>
      <c r="D2" s="53"/>
      <c r="E2" s="470"/>
      <c r="F2" s="53"/>
    </row>
    <row r="3" spans="1:7" s="508" customFormat="1" x14ac:dyDescent="0.25">
      <c r="A3" s="514" t="s">
        <v>303</v>
      </c>
      <c r="B3" s="470"/>
      <c r="C3" s="470"/>
      <c r="D3" s="53"/>
      <c r="E3" s="470"/>
      <c r="F3" s="53"/>
    </row>
    <row r="4" spans="1:7" s="508" customFormat="1" ht="13.35" customHeight="1" x14ac:dyDescent="0.25">
      <c r="A4" s="350"/>
      <c r="B4" s="470"/>
      <c r="C4" s="470"/>
      <c r="E4" s="470"/>
      <c r="F4" s="53"/>
    </row>
    <row r="5" spans="1:7" s="179" customFormat="1" ht="52.8" outlineLevel="1" x14ac:dyDescent="0.25">
      <c r="A5" s="876" t="s">
        <v>348</v>
      </c>
      <c r="B5" s="878" t="s">
        <v>304</v>
      </c>
      <c r="C5" s="878"/>
      <c r="D5" s="878"/>
      <c r="E5" s="791" t="s">
        <v>305</v>
      </c>
      <c r="F5" s="791" t="s">
        <v>306</v>
      </c>
      <c r="G5" s="879" t="s">
        <v>294</v>
      </c>
    </row>
    <row r="6" spans="1:7" s="179" customFormat="1" ht="39.6" outlineLevel="1" x14ac:dyDescent="0.25">
      <c r="A6" s="877"/>
      <c r="B6" s="791" t="s">
        <v>313</v>
      </c>
      <c r="C6" s="791" t="s">
        <v>307</v>
      </c>
      <c r="D6" s="791" t="s">
        <v>296</v>
      </c>
      <c r="E6" s="791" t="s">
        <v>308</v>
      </c>
      <c r="F6" s="791" t="s">
        <v>293</v>
      </c>
      <c r="G6" s="880"/>
    </row>
    <row r="7" spans="1:7" s="179" customFormat="1" outlineLevel="1" x14ac:dyDescent="0.25">
      <c r="A7" s="32" t="s">
        <v>87</v>
      </c>
      <c r="B7" s="681">
        <v>54.036538538555511</v>
      </c>
      <c r="C7" s="681"/>
      <c r="D7" s="681"/>
      <c r="E7" s="681">
        <v>22.174999999999997</v>
      </c>
      <c r="F7" s="681">
        <v>0.61446146144449842</v>
      </c>
      <c r="G7" s="681">
        <v>76.826000000000008</v>
      </c>
    </row>
    <row r="8" spans="1:7" s="179" customFormat="1" outlineLevel="1" x14ac:dyDescent="0.25">
      <c r="A8" s="32" t="s">
        <v>163</v>
      </c>
      <c r="B8" s="681">
        <v>12.437500000000004</v>
      </c>
      <c r="C8" s="681">
        <v>11.344499999999996</v>
      </c>
      <c r="D8" s="681">
        <v>1.2949999999999999</v>
      </c>
      <c r="E8" s="681">
        <v>1.1270000000000002</v>
      </c>
      <c r="F8" s="681"/>
      <c r="G8" s="681">
        <v>26.203999999999997</v>
      </c>
    </row>
    <row r="9" spans="1:7" s="179" customFormat="1" outlineLevel="1" x14ac:dyDescent="0.25">
      <c r="A9" s="32" t="s">
        <v>314</v>
      </c>
      <c r="B9" s="681">
        <v>40.347000000000001</v>
      </c>
      <c r="C9" s="681">
        <v>16.82</v>
      </c>
      <c r="D9" s="681">
        <v>4.1649999999999991</v>
      </c>
      <c r="E9" s="681"/>
      <c r="F9" s="681"/>
      <c r="G9" s="681">
        <v>61.332000000000001</v>
      </c>
    </row>
    <row r="10" spans="1:7" s="179" customFormat="1" outlineLevel="1" x14ac:dyDescent="0.25">
      <c r="A10" s="682" t="s">
        <v>315</v>
      </c>
      <c r="B10" s="683">
        <v>14.52556201306537</v>
      </c>
      <c r="C10" s="683">
        <v>17.813720172513055</v>
      </c>
      <c r="D10" s="683">
        <v>1.0567178144215714</v>
      </c>
      <c r="E10" s="683"/>
      <c r="F10" s="683"/>
      <c r="G10" s="683">
        <v>33.396000000000001</v>
      </c>
    </row>
    <row r="11" spans="1:7" s="179" customFormat="1" outlineLevel="1" x14ac:dyDescent="0.25">
      <c r="A11" s="32" t="s">
        <v>74</v>
      </c>
      <c r="B11" s="681">
        <v>121.34660055162088</v>
      </c>
      <c r="C11" s="681">
        <v>45.978220172513048</v>
      </c>
      <c r="D11" s="681">
        <v>6.5167178144215701</v>
      </c>
      <c r="E11" s="681">
        <v>23.301999999999996</v>
      </c>
      <c r="F11" s="681">
        <v>0.61446146144449842</v>
      </c>
      <c r="G11" s="681">
        <v>197.75799999999998</v>
      </c>
    </row>
    <row r="12" spans="1:7" s="179" customFormat="1" outlineLevel="1" x14ac:dyDescent="0.25">
      <c r="A12" s="682" t="s">
        <v>309</v>
      </c>
      <c r="B12" s="683"/>
      <c r="C12" s="683"/>
      <c r="D12" s="683"/>
      <c r="E12" s="683"/>
      <c r="F12" s="683"/>
      <c r="G12" s="683">
        <v>-1.5851675174316961</v>
      </c>
    </row>
    <row r="13" spans="1:7" s="179" customFormat="1" outlineLevel="1" x14ac:dyDescent="0.25">
      <c r="A13" s="32" t="s">
        <v>297</v>
      </c>
      <c r="B13" s="681"/>
      <c r="C13" s="681"/>
      <c r="D13" s="681"/>
      <c r="E13" s="681"/>
      <c r="F13" s="681"/>
      <c r="G13" s="681">
        <v>196.17283248256828</v>
      </c>
    </row>
    <row r="14" spans="1:7" s="179" customFormat="1" outlineLevel="1" x14ac:dyDescent="0.25"/>
    <row r="15" spans="1:7" s="179" customFormat="1" ht="52.8" outlineLevel="1" x14ac:dyDescent="0.25">
      <c r="A15" s="871" t="s">
        <v>349</v>
      </c>
      <c r="B15" s="873" t="s">
        <v>304</v>
      </c>
      <c r="C15" s="873"/>
      <c r="D15" s="873"/>
      <c r="E15" s="792" t="s">
        <v>305</v>
      </c>
      <c r="F15" s="792" t="s">
        <v>306</v>
      </c>
      <c r="G15" s="874" t="s">
        <v>294</v>
      </c>
    </row>
    <row r="16" spans="1:7" s="179" customFormat="1" ht="39.6" outlineLevel="1" x14ac:dyDescent="0.25">
      <c r="A16" s="872"/>
      <c r="B16" s="792" t="s">
        <v>313</v>
      </c>
      <c r="C16" s="792" t="s">
        <v>307</v>
      </c>
      <c r="D16" s="792" t="s">
        <v>296</v>
      </c>
      <c r="E16" s="792" t="s">
        <v>308</v>
      </c>
      <c r="F16" s="792" t="s">
        <v>293</v>
      </c>
      <c r="G16" s="875"/>
    </row>
    <row r="17" spans="1:7" s="179" customFormat="1" outlineLevel="1" x14ac:dyDescent="0.25">
      <c r="A17" s="179" t="s">
        <v>87</v>
      </c>
      <c r="B17" s="684">
        <v>52.778860205156747</v>
      </c>
      <c r="C17" s="684"/>
      <c r="D17" s="684"/>
      <c r="E17" s="684">
        <v>24.068999999999999</v>
      </c>
      <c r="F17" s="684">
        <v>0.57713979484325384</v>
      </c>
      <c r="G17" s="684">
        <v>77.424999999999997</v>
      </c>
    </row>
    <row r="18" spans="1:7" s="179" customFormat="1" outlineLevel="1" x14ac:dyDescent="0.25">
      <c r="A18" s="179" t="s">
        <v>163</v>
      </c>
      <c r="B18" s="684">
        <v>11.300399999999998</v>
      </c>
      <c r="C18" s="684">
        <v>11.936357930000002</v>
      </c>
      <c r="D18" s="684">
        <v>1.91424207</v>
      </c>
      <c r="E18" s="684">
        <v>1.1089999999999998</v>
      </c>
      <c r="F18" s="684"/>
      <c r="G18" s="684">
        <v>26.259999999999998</v>
      </c>
    </row>
    <row r="19" spans="1:7" s="179" customFormat="1" outlineLevel="1" x14ac:dyDescent="0.25">
      <c r="A19" s="179" t="s">
        <v>314</v>
      </c>
      <c r="B19" s="684">
        <v>42.877000000000002</v>
      </c>
      <c r="C19" s="684">
        <v>16.734999999999999</v>
      </c>
      <c r="D19" s="684">
        <v>9.0619999999999994</v>
      </c>
      <c r="E19" s="684"/>
      <c r="F19" s="684"/>
      <c r="G19" s="684">
        <v>68.674000000000007</v>
      </c>
    </row>
    <row r="20" spans="1:7" s="179" customFormat="1" outlineLevel="1" x14ac:dyDescent="0.25">
      <c r="A20" s="33" t="s">
        <v>315</v>
      </c>
      <c r="B20" s="685">
        <v>14.68485237682715</v>
      </c>
      <c r="C20" s="685">
        <v>16.721355679281434</v>
      </c>
      <c r="D20" s="685">
        <v>1.0229440449789189</v>
      </c>
      <c r="E20" s="685"/>
      <c r="F20" s="685"/>
      <c r="G20" s="685">
        <v>32.429152101087503</v>
      </c>
    </row>
    <row r="21" spans="1:7" s="179" customFormat="1" outlineLevel="1" x14ac:dyDescent="0.25">
      <c r="A21" s="179" t="s">
        <v>74</v>
      </c>
      <c r="B21" s="684">
        <v>121.6411125819839</v>
      </c>
      <c r="C21" s="684">
        <v>45.392713609281429</v>
      </c>
      <c r="D21" s="684">
        <v>11.999186114978919</v>
      </c>
      <c r="E21" s="684">
        <v>25.177999999999997</v>
      </c>
      <c r="F21" s="684">
        <v>0.57713979484325384</v>
      </c>
      <c r="G21" s="684">
        <v>204.78815210108752</v>
      </c>
    </row>
    <row r="22" spans="1:7" s="179" customFormat="1" outlineLevel="1" x14ac:dyDescent="0.25">
      <c r="A22" s="33" t="s">
        <v>309</v>
      </c>
      <c r="B22" s="685"/>
      <c r="C22" s="685"/>
      <c r="D22" s="685"/>
      <c r="E22" s="685"/>
      <c r="F22" s="685"/>
      <c r="G22" s="685">
        <v>-1.842733809999999</v>
      </c>
    </row>
    <row r="23" spans="1:7" s="179" customFormat="1" outlineLevel="1" x14ac:dyDescent="0.25">
      <c r="A23" s="179" t="s">
        <v>297</v>
      </c>
      <c r="B23" s="684"/>
      <c r="C23" s="684"/>
      <c r="D23" s="684"/>
      <c r="E23" s="684"/>
      <c r="F23" s="684"/>
      <c r="G23" s="684">
        <v>202.94541829108752</v>
      </c>
    </row>
    <row r="24" spans="1:7" s="179" customFormat="1" outlineLevel="1" x14ac:dyDescent="0.25">
      <c r="B24" s="684"/>
      <c r="C24" s="684"/>
      <c r="D24" s="684"/>
      <c r="E24" s="684"/>
      <c r="F24" s="684"/>
      <c r="G24" s="684"/>
    </row>
    <row r="25" spans="1:7" s="179" customFormat="1" ht="52.8" x14ac:dyDescent="0.25">
      <c r="A25" s="876" t="s">
        <v>350</v>
      </c>
      <c r="B25" s="878" t="s">
        <v>304</v>
      </c>
      <c r="C25" s="878"/>
      <c r="D25" s="878"/>
      <c r="E25" s="690" t="s">
        <v>305</v>
      </c>
      <c r="F25" s="690" t="s">
        <v>306</v>
      </c>
      <c r="G25" s="879" t="s">
        <v>294</v>
      </c>
    </row>
    <row r="26" spans="1:7" s="179" customFormat="1" ht="39.6" x14ac:dyDescent="0.25">
      <c r="A26" s="877"/>
      <c r="B26" s="690" t="s">
        <v>313</v>
      </c>
      <c r="C26" s="690" t="s">
        <v>307</v>
      </c>
      <c r="D26" s="690" t="s">
        <v>296</v>
      </c>
      <c r="E26" s="690" t="s">
        <v>308</v>
      </c>
      <c r="F26" s="690" t="s">
        <v>293</v>
      </c>
      <c r="G26" s="880"/>
    </row>
    <row r="27" spans="1:7" s="179" customFormat="1" x14ac:dyDescent="0.25">
      <c r="A27" s="32" t="s">
        <v>87</v>
      </c>
      <c r="B27" s="681">
        <v>103.23334900027278</v>
      </c>
      <c r="C27" s="681"/>
      <c r="D27" s="681"/>
      <c r="E27" s="681">
        <v>51.997999999999998</v>
      </c>
      <c r="F27" s="681">
        <v>1.1996509997272362</v>
      </c>
      <c r="G27" s="681">
        <v>156.43100000000001</v>
      </c>
    </row>
    <row r="28" spans="1:7" s="179" customFormat="1" x14ac:dyDescent="0.25">
      <c r="A28" s="32" t="s">
        <v>163</v>
      </c>
      <c r="B28" s="681">
        <v>21.840300000000003</v>
      </c>
      <c r="C28" s="681">
        <v>19.276699999999998</v>
      </c>
      <c r="D28" s="681">
        <v>1.9490000000000001</v>
      </c>
      <c r="E28" s="681">
        <v>2.1190000000000002</v>
      </c>
      <c r="F28" s="681"/>
      <c r="G28" s="681">
        <v>45.185000000000002</v>
      </c>
    </row>
    <row r="29" spans="1:7" s="179" customFormat="1" x14ac:dyDescent="0.25">
      <c r="A29" s="32" t="s">
        <v>314</v>
      </c>
      <c r="B29" s="681">
        <v>82.221000000000004</v>
      </c>
      <c r="C29" s="681">
        <v>32.408000000000001</v>
      </c>
      <c r="D29" s="681">
        <v>16.158999999999999</v>
      </c>
      <c r="E29" s="681"/>
      <c r="F29" s="681"/>
      <c r="G29" s="681">
        <v>130.78800000000001</v>
      </c>
    </row>
    <row r="30" spans="1:7" s="179" customFormat="1" x14ac:dyDescent="0.25">
      <c r="A30" s="682" t="s">
        <v>315</v>
      </c>
      <c r="B30" s="683">
        <v>29.213186256478529</v>
      </c>
      <c r="C30" s="683">
        <v>33.883886110028051</v>
      </c>
      <c r="D30" s="683">
        <v>2.4389276334934147</v>
      </c>
      <c r="E30" s="683"/>
      <c r="F30" s="683"/>
      <c r="G30" s="683">
        <v>65.536000000000001</v>
      </c>
    </row>
    <row r="31" spans="1:7" s="179" customFormat="1" x14ac:dyDescent="0.25">
      <c r="A31" s="32" t="s">
        <v>74</v>
      </c>
      <c r="B31" s="681">
        <v>236.50783525675132</v>
      </c>
      <c r="C31" s="681">
        <v>85.56858611002805</v>
      </c>
      <c r="D31" s="681">
        <v>20.546927633493414</v>
      </c>
      <c r="E31" s="681">
        <v>54.116999999999997</v>
      </c>
      <c r="F31" s="681">
        <v>1.1996509997272362</v>
      </c>
      <c r="G31" s="681">
        <v>397.94</v>
      </c>
    </row>
    <row r="32" spans="1:7" s="179" customFormat="1" x14ac:dyDescent="0.25">
      <c r="A32" s="682" t="s">
        <v>309</v>
      </c>
      <c r="B32" s="683"/>
      <c r="C32" s="683"/>
      <c r="D32" s="683"/>
      <c r="E32" s="683"/>
      <c r="F32" s="683"/>
      <c r="G32" s="683">
        <v>-3.0052713130231914</v>
      </c>
    </row>
    <row r="33" spans="1:7" s="179" customFormat="1" x14ac:dyDescent="0.25">
      <c r="A33" s="32" t="s">
        <v>297</v>
      </c>
      <c r="B33" s="681"/>
      <c r="C33" s="681"/>
      <c r="D33" s="681"/>
      <c r="E33" s="681"/>
      <c r="F33" s="681"/>
      <c r="G33" s="681">
        <v>394.93472868697683</v>
      </c>
    </row>
    <row r="34" spans="1:7" s="179" customFormat="1" x14ac:dyDescent="0.25"/>
    <row r="35" spans="1:7" s="179" customFormat="1" ht="52.8" x14ac:dyDescent="0.25">
      <c r="A35" s="871" t="s">
        <v>351</v>
      </c>
      <c r="B35" s="873" t="s">
        <v>304</v>
      </c>
      <c r="C35" s="873"/>
      <c r="D35" s="873"/>
      <c r="E35" s="691" t="s">
        <v>305</v>
      </c>
      <c r="F35" s="691" t="s">
        <v>306</v>
      </c>
      <c r="G35" s="874" t="s">
        <v>294</v>
      </c>
    </row>
    <row r="36" spans="1:7" s="179" customFormat="1" ht="39.6" x14ac:dyDescent="0.25">
      <c r="A36" s="872"/>
      <c r="B36" s="691" t="s">
        <v>313</v>
      </c>
      <c r="C36" s="691" t="s">
        <v>307</v>
      </c>
      <c r="D36" s="691" t="s">
        <v>296</v>
      </c>
      <c r="E36" s="691" t="s">
        <v>308</v>
      </c>
      <c r="F36" s="691" t="s">
        <v>293</v>
      </c>
      <c r="G36" s="875"/>
    </row>
    <row r="37" spans="1:7" s="179" customFormat="1" x14ac:dyDescent="0.25">
      <c r="A37" s="179" t="s">
        <v>87</v>
      </c>
      <c r="B37" s="684">
        <v>100.48158020515675</v>
      </c>
      <c r="C37" s="684"/>
      <c r="D37" s="684"/>
      <c r="E37" s="684">
        <v>53</v>
      </c>
      <c r="F37" s="684">
        <v>0.91641979484325387</v>
      </c>
      <c r="G37" s="684">
        <v>154.398</v>
      </c>
    </row>
    <row r="38" spans="1:7" s="179" customFormat="1" x14ac:dyDescent="0.25">
      <c r="A38" s="179" t="s">
        <v>163</v>
      </c>
      <c r="B38" s="684">
        <v>20.607299999999999</v>
      </c>
      <c r="C38" s="684">
        <v>20.419445400000001</v>
      </c>
      <c r="D38" s="684">
        <v>2.2162546000000001</v>
      </c>
      <c r="E38" s="684">
        <v>2.1749999999999998</v>
      </c>
      <c r="F38" s="684"/>
      <c r="G38" s="684">
        <v>45.417999999999992</v>
      </c>
    </row>
    <row r="39" spans="1:7" s="179" customFormat="1" x14ac:dyDescent="0.25">
      <c r="A39" s="179" t="s">
        <v>314</v>
      </c>
      <c r="B39" s="684">
        <v>87.521000000000001</v>
      </c>
      <c r="C39" s="684">
        <v>30.859000000000002</v>
      </c>
      <c r="D39" s="684">
        <v>18.913</v>
      </c>
      <c r="E39" s="684"/>
      <c r="F39" s="684"/>
      <c r="G39" s="684">
        <v>137.29300000000001</v>
      </c>
    </row>
    <row r="40" spans="1:7" s="179" customFormat="1" x14ac:dyDescent="0.25">
      <c r="A40" s="33" t="s">
        <v>315</v>
      </c>
      <c r="B40" s="685">
        <v>29.391120333431111</v>
      </c>
      <c r="C40" s="685">
        <v>34.232648267118599</v>
      </c>
      <c r="D40" s="685">
        <v>2.092383500537792</v>
      </c>
      <c r="E40" s="685"/>
      <c r="F40" s="685"/>
      <c r="G40" s="685">
        <v>65.716152101087502</v>
      </c>
    </row>
    <row r="41" spans="1:7" s="179" customFormat="1" x14ac:dyDescent="0.25">
      <c r="A41" s="179" t="s">
        <v>74</v>
      </c>
      <c r="B41" s="684">
        <v>238.00100053858785</v>
      </c>
      <c r="C41" s="684">
        <v>85.511093667118601</v>
      </c>
      <c r="D41" s="684">
        <v>23.221638100537792</v>
      </c>
      <c r="E41" s="684">
        <v>55.174999999999997</v>
      </c>
      <c r="F41" s="684">
        <v>0.91641979484325387</v>
      </c>
      <c r="G41" s="684">
        <v>402.8251521010875</v>
      </c>
    </row>
    <row r="42" spans="1:7" s="179" customFormat="1" x14ac:dyDescent="0.25">
      <c r="A42" s="33" t="s">
        <v>309</v>
      </c>
      <c r="B42" s="685"/>
      <c r="C42" s="685"/>
      <c r="D42" s="685"/>
      <c r="E42" s="685"/>
      <c r="F42" s="685"/>
      <c r="G42" s="685">
        <v>-3.3953507199999997</v>
      </c>
    </row>
    <row r="43" spans="1:7" s="179" customFormat="1" x14ac:dyDescent="0.25">
      <c r="A43" s="179" t="s">
        <v>297</v>
      </c>
      <c r="B43" s="684"/>
      <c r="C43" s="684"/>
      <c r="D43" s="684"/>
      <c r="E43" s="684"/>
      <c r="F43" s="684"/>
      <c r="G43" s="684">
        <v>399.42980138108749</v>
      </c>
    </row>
    <row r="44" spans="1:7" s="179" customFormat="1" x14ac:dyDescent="0.25"/>
    <row r="45" spans="1:7" s="179" customFormat="1" ht="52.8" x14ac:dyDescent="0.25">
      <c r="A45" s="871" t="s">
        <v>352</v>
      </c>
      <c r="B45" s="873" t="s">
        <v>304</v>
      </c>
      <c r="C45" s="873"/>
      <c r="D45" s="873"/>
      <c r="E45" s="694" t="s">
        <v>305</v>
      </c>
      <c r="F45" s="694" t="s">
        <v>306</v>
      </c>
      <c r="G45" s="874" t="s">
        <v>294</v>
      </c>
    </row>
    <row r="46" spans="1:7" s="179" customFormat="1" ht="39.6" x14ac:dyDescent="0.25">
      <c r="A46" s="872"/>
      <c r="B46" s="694" t="s">
        <v>313</v>
      </c>
      <c r="C46" s="694" t="s">
        <v>307</v>
      </c>
      <c r="D46" s="694" t="s">
        <v>296</v>
      </c>
      <c r="E46" s="694" t="s">
        <v>308</v>
      </c>
      <c r="F46" s="694" t="s">
        <v>293</v>
      </c>
      <c r="G46" s="875"/>
    </row>
    <row r="47" spans="1:7" s="179" customFormat="1" x14ac:dyDescent="0.25">
      <c r="A47" s="179" t="s">
        <v>87</v>
      </c>
      <c r="B47" s="684">
        <v>208.95891693129562</v>
      </c>
      <c r="C47" s="684"/>
      <c r="D47" s="684"/>
      <c r="E47" s="684">
        <v>98.471000000000004</v>
      </c>
      <c r="F47" s="684">
        <v>1.9550830687043637</v>
      </c>
      <c r="G47" s="684">
        <v>309.38499999999999</v>
      </c>
    </row>
    <row r="48" spans="1:7" s="179" customFormat="1" x14ac:dyDescent="0.25">
      <c r="A48" s="179" t="s">
        <v>163</v>
      </c>
      <c r="B48" s="684">
        <v>44.495400000000004</v>
      </c>
      <c r="C48" s="684">
        <v>41.510004551963092</v>
      </c>
      <c r="D48" s="684">
        <v>5.4225954480369101</v>
      </c>
      <c r="E48" s="684">
        <v>5.0970000000000004</v>
      </c>
      <c r="F48" s="684"/>
      <c r="G48" s="684">
        <v>96.525000000000006</v>
      </c>
    </row>
    <row r="49" spans="1:7" s="179" customFormat="1" x14ac:dyDescent="0.25">
      <c r="A49" s="477" t="s">
        <v>314</v>
      </c>
      <c r="B49" s="684">
        <v>168.57599999999996</v>
      </c>
      <c r="C49" s="684">
        <v>61.509</v>
      </c>
      <c r="D49" s="684">
        <v>39.505000000000003</v>
      </c>
      <c r="E49" s="684"/>
      <c r="F49" s="684"/>
      <c r="G49" s="684">
        <v>269.58999999999997</v>
      </c>
    </row>
    <row r="50" spans="1:7" s="179" customFormat="1" x14ac:dyDescent="0.25">
      <c r="A50" s="33" t="s">
        <v>315</v>
      </c>
      <c r="B50" s="685">
        <v>58.728134001337239</v>
      </c>
      <c r="C50" s="685">
        <v>69.199250457209729</v>
      </c>
      <c r="D50" s="685">
        <v>6.0750515414530186</v>
      </c>
      <c r="E50" s="685"/>
      <c r="F50" s="685"/>
      <c r="G50" s="685">
        <v>134.00243599999999</v>
      </c>
    </row>
    <row r="51" spans="1:7" s="179" customFormat="1" x14ac:dyDescent="0.25">
      <c r="A51" s="179" t="s">
        <v>74</v>
      </c>
      <c r="B51" s="684">
        <v>480.75845093263285</v>
      </c>
      <c r="C51" s="684">
        <v>172.21825500917282</v>
      </c>
      <c r="D51" s="684">
        <v>51.002646989489932</v>
      </c>
      <c r="E51" s="684">
        <v>103.568</v>
      </c>
      <c r="F51" s="684">
        <v>1.9550830687043637</v>
      </c>
      <c r="G51" s="684">
        <v>809.50243599999999</v>
      </c>
    </row>
    <row r="52" spans="1:7" s="179" customFormat="1" x14ac:dyDescent="0.25">
      <c r="A52" s="33" t="s">
        <v>309</v>
      </c>
      <c r="B52" s="685"/>
      <c r="C52" s="685"/>
      <c r="D52" s="685"/>
      <c r="E52" s="685"/>
      <c r="F52" s="685"/>
      <c r="G52" s="685">
        <v>-7.297554009999998</v>
      </c>
    </row>
    <row r="53" spans="1:7" s="179" customFormat="1" x14ac:dyDescent="0.25">
      <c r="A53" s="179" t="s">
        <v>297</v>
      </c>
      <c r="B53" s="684"/>
      <c r="C53" s="684"/>
      <c r="D53" s="684"/>
      <c r="E53" s="684"/>
      <c r="F53" s="684"/>
      <c r="G53" s="684">
        <v>802.20488198999999</v>
      </c>
    </row>
    <row r="54" spans="1:7" s="179" customFormat="1" x14ac:dyDescent="0.25">
      <c r="B54" s="684"/>
      <c r="C54" s="684"/>
      <c r="D54" s="684"/>
      <c r="E54" s="684"/>
      <c r="F54" s="684"/>
      <c r="G54" s="684"/>
    </row>
    <row r="56" spans="1:7" x14ac:dyDescent="0.25">
      <c r="A56" s="179"/>
    </row>
  </sheetData>
  <mergeCells count="15">
    <mergeCell ref="A45:A46"/>
    <mergeCell ref="B45:D45"/>
    <mergeCell ref="G45:G46"/>
    <mergeCell ref="A5:A6"/>
    <mergeCell ref="B5:D5"/>
    <mergeCell ref="G5:G6"/>
    <mergeCell ref="A15:A16"/>
    <mergeCell ref="B15:D15"/>
    <mergeCell ref="G15:G16"/>
    <mergeCell ref="A25:A26"/>
    <mergeCell ref="B25:D25"/>
    <mergeCell ref="G25:G26"/>
    <mergeCell ref="A35:A36"/>
    <mergeCell ref="B35:D35"/>
    <mergeCell ref="G35:G3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ColWidth="9.109375" defaultRowHeight="13.2" x14ac:dyDescent="0.25"/>
  <cols>
    <col min="1" max="1" width="71" style="179" bestFit="1" customWidth="1"/>
    <col min="2" max="2" width="9.109375" style="53"/>
    <col min="3" max="3" width="9.109375" style="53" customWidth="1"/>
    <col min="4" max="16384" width="9.109375" style="179"/>
  </cols>
  <sheetData>
    <row r="1" spans="1:4" ht="15.6" x14ac:dyDescent="0.3">
      <c r="A1" s="676" t="s">
        <v>77</v>
      </c>
    </row>
    <row r="2" spans="1:4" x14ac:dyDescent="0.25">
      <c r="A2" s="677"/>
    </row>
    <row r="3" spans="1:4" x14ac:dyDescent="0.25">
      <c r="A3" s="686" t="s">
        <v>310</v>
      </c>
    </row>
    <row r="4" spans="1:4" x14ac:dyDescent="0.25">
      <c r="A4" s="677"/>
    </row>
    <row r="5" spans="1:4" x14ac:dyDescent="0.25">
      <c r="A5" s="513" t="s">
        <v>240</v>
      </c>
      <c r="B5" s="114"/>
      <c r="C5" s="189"/>
      <c r="D5" s="180"/>
    </row>
    <row r="6" spans="1:4" ht="15.6" x14ac:dyDescent="0.3">
      <c r="A6" s="77"/>
      <c r="B6" s="180"/>
      <c r="C6" s="605"/>
      <c r="D6" s="114"/>
    </row>
    <row r="7" spans="1:4" x14ac:dyDescent="0.25">
      <c r="A7" s="361" t="s">
        <v>211</v>
      </c>
      <c r="B7" s="162" t="s">
        <v>345</v>
      </c>
      <c r="C7" s="162" t="s">
        <v>346</v>
      </c>
      <c r="D7" s="162" t="s">
        <v>301</v>
      </c>
    </row>
    <row r="8" spans="1:4" x14ac:dyDescent="0.25">
      <c r="A8" s="477"/>
      <c r="B8" s="478"/>
      <c r="C8" s="478"/>
      <c r="D8" s="478"/>
    </row>
    <row r="9" spans="1:4" x14ac:dyDescent="0.25">
      <c r="A9" s="512" t="s">
        <v>4</v>
      </c>
      <c r="B9" s="390">
        <v>17.550134676721981</v>
      </c>
      <c r="C9" s="121">
        <v>16.350983615988021</v>
      </c>
      <c r="D9" s="121">
        <v>47.58823675584253</v>
      </c>
    </row>
    <row r="10" spans="1:4" x14ac:dyDescent="0.25">
      <c r="B10" s="88"/>
      <c r="C10" s="190"/>
      <c r="D10" s="180"/>
    </row>
    <row r="11" spans="1:4" x14ac:dyDescent="0.25">
      <c r="A11" s="179" t="s">
        <v>286</v>
      </c>
      <c r="B11" s="606">
        <v>377.14883000916694</v>
      </c>
      <c r="C11" s="183">
        <v>367.95002614579573</v>
      </c>
      <c r="D11" s="183">
        <v>357.73829306615937</v>
      </c>
    </row>
    <row r="12" spans="1:4" x14ac:dyDescent="0.25">
      <c r="A12" s="33" t="s">
        <v>239</v>
      </c>
      <c r="B12" s="354">
        <v>-12.351624182800217</v>
      </c>
      <c r="C12" s="122">
        <v>-12.142350862811259</v>
      </c>
      <c r="D12" s="122">
        <v>-23.610727342366516</v>
      </c>
    </row>
    <row r="13" spans="1:4" x14ac:dyDescent="0.25">
      <c r="A13" s="32" t="s">
        <v>237</v>
      </c>
      <c r="B13" s="88">
        <v>5.1985104939217646</v>
      </c>
      <c r="C13" s="190">
        <v>4.2086327531767616</v>
      </c>
      <c r="D13" s="190">
        <v>23.977509413476014</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1">
    <pageSetUpPr fitToPage="1"/>
  </sheetPr>
  <dimension ref="A1:D43"/>
  <sheetViews>
    <sheetView zoomScaleNormal="100" workbookViewId="0">
      <selection activeCell="A6" sqref="A6"/>
    </sheetView>
  </sheetViews>
  <sheetFormatPr defaultColWidth="9.109375" defaultRowHeight="13.2" x14ac:dyDescent="0.25"/>
  <cols>
    <col min="1" max="1" width="47.5546875" style="179" customWidth="1"/>
    <col min="2" max="2" width="11.5546875" style="348" customWidth="1"/>
    <col min="3" max="3" width="10.88671875" style="53" customWidth="1"/>
    <col min="4" max="4" width="10.5546875" style="180" customWidth="1"/>
    <col min="5" max="16384" width="9.109375" style="179"/>
  </cols>
  <sheetData>
    <row r="1" spans="1:4" ht="15.6" x14ac:dyDescent="0.3">
      <c r="A1" s="134" t="s">
        <v>85</v>
      </c>
      <c r="B1" s="470"/>
    </row>
    <row r="2" spans="1:4" x14ac:dyDescent="0.25">
      <c r="A2" s="22"/>
      <c r="B2" s="194"/>
    </row>
    <row r="3" spans="1:4" x14ac:dyDescent="0.25">
      <c r="A3" s="148" t="s">
        <v>122</v>
      </c>
      <c r="B3" s="471"/>
    </row>
    <row r="4" spans="1:4" x14ac:dyDescent="0.25">
      <c r="A4" s="23"/>
      <c r="B4" s="687"/>
      <c r="C4" s="553"/>
    </row>
    <row r="5" spans="1:4" x14ac:dyDescent="0.25">
      <c r="A5" s="361" t="s">
        <v>211</v>
      </c>
      <c r="B5" s="110" t="s">
        <v>345</v>
      </c>
      <c r="C5" s="110" t="s">
        <v>346</v>
      </c>
      <c r="D5" s="62" t="s">
        <v>301</v>
      </c>
    </row>
    <row r="6" spans="1:4" x14ac:dyDescent="0.25">
      <c r="A6" s="23"/>
      <c r="B6" s="148"/>
      <c r="C6" s="148"/>
      <c r="D6" s="147"/>
    </row>
    <row r="7" spans="1:4" x14ac:dyDescent="0.25">
      <c r="A7" s="24" t="s">
        <v>111</v>
      </c>
      <c r="B7" s="612">
        <v>193.61096165963315</v>
      </c>
      <c r="C7" s="357">
        <v>196.32030975321808</v>
      </c>
      <c r="D7" s="357">
        <v>196.32030975321808</v>
      </c>
    </row>
    <row r="8" spans="1:4" x14ac:dyDescent="0.25">
      <c r="A8" s="186" t="s">
        <v>112</v>
      </c>
      <c r="B8" s="612">
        <v>0.47928459999999995</v>
      </c>
      <c r="C8" s="788">
        <v>-4.99999998137355E-8</v>
      </c>
      <c r="D8" s="357">
        <v>3.09748654798199</v>
      </c>
    </row>
    <row r="9" spans="1:4" x14ac:dyDescent="0.25">
      <c r="A9" s="186" t="s">
        <v>117</v>
      </c>
      <c r="B9" s="612">
        <v>1.5288430677214508</v>
      </c>
      <c r="C9" s="788">
        <v>2.6689480768095284</v>
      </c>
      <c r="D9" s="357">
        <v>5.2693686317166604</v>
      </c>
    </row>
    <row r="10" spans="1:4" x14ac:dyDescent="0.25">
      <c r="A10" s="24" t="s">
        <v>113</v>
      </c>
      <c r="B10" s="787">
        <v>-3.6357259999999947E-2</v>
      </c>
      <c r="C10" s="788">
        <v>-1.6366160000000001</v>
      </c>
      <c r="D10" s="357">
        <v>-2.5391612400580196E-4</v>
      </c>
    </row>
    <row r="11" spans="1:4" x14ac:dyDescent="0.25">
      <c r="A11" s="24" t="s">
        <v>106</v>
      </c>
      <c r="B11" s="612">
        <v>-4.5620215307771206</v>
      </c>
      <c r="C11" s="788">
        <v>-4.1594117137555964</v>
      </c>
      <c r="D11" s="357">
        <v>-8.5896931248894717</v>
      </c>
    </row>
    <row r="12" spans="1:4" x14ac:dyDescent="0.25">
      <c r="A12" s="24" t="s">
        <v>126</v>
      </c>
      <c r="B12" s="612">
        <v>0</v>
      </c>
      <c r="C12" s="788">
        <v>3.4538669999999459E-2</v>
      </c>
      <c r="D12" s="357">
        <v>6.1070669999999924E-2</v>
      </c>
    </row>
    <row r="13" spans="1:4" x14ac:dyDescent="0.25">
      <c r="A13" s="362" t="s">
        <v>132</v>
      </c>
      <c r="B13" s="613">
        <v>-0.57460964574020701</v>
      </c>
      <c r="C13" s="789">
        <v>-3.3948563000661256</v>
      </c>
      <c r="D13" s="358">
        <v>-2.547326902270123</v>
      </c>
    </row>
    <row r="14" spans="1:4" x14ac:dyDescent="0.25">
      <c r="A14" s="23" t="s">
        <v>114</v>
      </c>
      <c r="B14" s="479">
        <v>190.4461008908373</v>
      </c>
      <c r="C14" s="790">
        <v>189.83291243620587</v>
      </c>
      <c r="D14" s="368">
        <v>193.61096165963315</v>
      </c>
    </row>
    <row r="15" spans="1:4" x14ac:dyDescent="0.25">
      <c r="A15" s="23"/>
      <c r="B15" s="148"/>
      <c r="C15" s="148"/>
      <c r="D15" s="368"/>
    </row>
    <row r="16" spans="1:4" ht="39.6" customHeight="1" x14ac:dyDescent="0.25">
      <c r="A16" s="881" t="s">
        <v>327</v>
      </c>
      <c r="B16" s="881"/>
      <c r="C16" s="881"/>
      <c r="D16" s="881"/>
    </row>
    <row r="17" spans="1:4" x14ac:dyDescent="0.25">
      <c r="A17" s="23"/>
      <c r="B17" s="148"/>
      <c r="C17" s="148"/>
      <c r="D17" s="368"/>
    </row>
    <row r="18" spans="1:4" x14ac:dyDescent="0.25">
      <c r="A18" s="148" t="s">
        <v>121</v>
      </c>
      <c r="B18" s="148"/>
      <c r="C18" s="148"/>
      <c r="D18" s="190"/>
    </row>
    <row r="19" spans="1:4" x14ac:dyDescent="0.25">
      <c r="A19" s="23"/>
      <c r="B19" s="148"/>
      <c r="C19" s="148"/>
      <c r="D19" s="479"/>
    </row>
    <row r="20" spans="1:4" x14ac:dyDescent="0.25">
      <c r="A20" s="361" t="s">
        <v>211</v>
      </c>
      <c r="B20" s="62" t="s">
        <v>345</v>
      </c>
      <c r="C20" s="62" t="s">
        <v>346</v>
      </c>
      <c r="D20" s="110" t="s">
        <v>301</v>
      </c>
    </row>
    <row r="21" spans="1:4" x14ac:dyDescent="0.25">
      <c r="A21" s="23"/>
      <c r="B21" s="148"/>
      <c r="C21" s="148"/>
      <c r="D21" s="368"/>
    </row>
    <row r="22" spans="1:4" x14ac:dyDescent="0.25">
      <c r="A22" s="24" t="s">
        <v>111</v>
      </c>
      <c r="B22" s="612">
        <v>156.78412103309245</v>
      </c>
      <c r="C22" s="357">
        <v>160.52966933287587</v>
      </c>
      <c r="D22" s="357">
        <v>160.52966933287587</v>
      </c>
    </row>
    <row r="23" spans="1:4" x14ac:dyDescent="0.25">
      <c r="A23" s="186" t="s">
        <v>316</v>
      </c>
      <c r="B23" s="612">
        <v>53.793062830806598</v>
      </c>
      <c r="C23" s="758" t="s">
        <v>197</v>
      </c>
      <c r="D23" s="758" t="s">
        <v>197</v>
      </c>
    </row>
    <row r="24" spans="1:4" x14ac:dyDescent="0.25">
      <c r="A24" s="24" t="s">
        <v>112</v>
      </c>
      <c r="B24" s="787">
        <v>0.16645799999999999</v>
      </c>
      <c r="C24" s="788">
        <v>0</v>
      </c>
      <c r="D24" s="357">
        <v>7.9713999999999993E-2</v>
      </c>
    </row>
    <row r="25" spans="1:4" x14ac:dyDescent="0.25">
      <c r="A25" s="24" t="s">
        <v>117</v>
      </c>
      <c r="B25" s="787">
        <v>19.549576825801896</v>
      </c>
      <c r="C25" s="788">
        <v>12.700317388659391</v>
      </c>
      <c r="D25" s="357">
        <v>32.20208753149182</v>
      </c>
    </row>
    <row r="26" spans="1:4" x14ac:dyDescent="0.25">
      <c r="A26" s="24" t="s">
        <v>113</v>
      </c>
      <c r="B26" s="612">
        <v>-1.6680378962186724</v>
      </c>
      <c r="C26" s="788">
        <v>-0.35888308915206601</v>
      </c>
      <c r="D26" s="357">
        <v>-1.4796949406862556</v>
      </c>
    </row>
    <row r="27" spans="1:4" x14ac:dyDescent="0.25">
      <c r="A27" s="24" t="s">
        <v>106</v>
      </c>
      <c r="B27" s="612">
        <v>-22.730774270499886</v>
      </c>
      <c r="C27" s="788">
        <v>-17.073664080353325</v>
      </c>
      <c r="D27" s="357">
        <v>-33.893457679013686</v>
      </c>
    </row>
    <row r="28" spans="1:4" x14ac:dyDescent="0.25">
      <c r="A28" s="24" t="s">
        <v>126</v>
      </c>
      <c r="B28" s="612">
        <v>0</v>
      </c>
      <c r="C28" s="788">
        <v>-3.4538669999999924E-2</v>
      </c>
      <c r="D28" s="357">
        <v>-6.1070669999999924E-2</v>
      </c>
    </row>
    <row r="29" spans="1:4" x14ac:dyDescent="0.25">
      <c r="A29" s="362" t="s">
        <v>132</v>
      </c>
      <c r="B29" s="613">
        <v>0.20569351230643892</v>
      </c>
      <c r="C29" s="789">
        <v>-0.27144365413594324</v>
      </c>
      <c r="D29" s="358">
        <v>-0.59312654157530353</v>
      </c>
    </row>
    <row r="30" spans="1:4" x14ac:dyDescent="0.25">
      <c r="A30" s="23" t="s">
        <v>114</v>
      </c>
      <c r="B30" s="479">
        <v>206.10010003528882</v>
      </c>
      <c r="C30" s="790">
        <v>155.49145722789393</v>
      </c>
      <c r="D30" s="368">
        <v>156.78412103309245</v>
      </c>
    </row>
    <row r="31" spans="1:4" x14ac:dyDescent="0.25">
      <c r="A31" s="23"/>
      <c r="B31" s="479"/>
      <c r="C31" s="790"/>
      <c r="D31" s="368"/>
    </row>
    <row r="32" spans="1:4" ht="60.6" customHeight="1" x14ac:dyDescent="0.25">
      <c r="A32" s="870" t="s">
        <v>355</v>
      </c>
      <c r="B32" s="870"/>
      <c r="C32" s="870"/>
      <c r="D32" s="870"/>
    </row>
    <row r="33" spans="1:4" ht="27" customHeight="1" x14ac:dyDescent="0.25">
      <c r="A33" s="870" t="s">
        <v>358</v>
      </c>
      <c r="B33" s="870"/>
      <c r="C33" s="870"/>
      <c r="D33" s="870"/>
    </row>
    <row r="34" spans="1:4" ht="27" customHeight="1" x14ac:dyDescent="0.25">
      <c r="A34" s="837"/>
      <c r="B34" s="837"/>
      <c r="C34" s="837"/>
      <c r="D34" s="837"/>
    </row>
    <row r="35" spans="1:4" x14ac:dyDescent="0.25">
      <c r="A35" s="148" t="s">
        <v>110</v>
      </c>
      <c r="B35" s="471"/>
      <c r="C35" s="471"/>
      <c r="D35" s="368"/>
    </row>
    <row r="36" spans="1:4" x14ac:dyDescent="0.25">
      <c r="A36" s="23"/>
      <c r="B36" s="471"/>
      <c r="C36" s="471"/>
      <c r="D36" s="479"/>
    </row>
    <row r="37" spans="1:4" x14ac:dyDescent="0.25">
      <c r="A37" s="361" t="s">
        <v>211</v>
      </c>
      <c r="B37" s="795" t="s">
        <v>341</v>
      </c>
      <c r="C37" s="795" t="s">
        <v>342</v>
      </c>
      <c r="D37" s="110" t="s">
        <v>321</v>
      </c>
    </row>
    <row r="38" spans="1:4" x14ac:dyDescent="0.25">
      <c r="A38" s="23"/>
      <c r="B38" s="798"/>
      <c r="C38" s="798"/>
      <c r="D38" s="368"/>
    </row>
    <row r="39" spans="1:4" x14ac:dyDescent="0.25">
      <c r="A39" s="24" t="s">
        <v>115</v>
      </c>
      <c r="B39" s="802">
        <v>0.18</v>
      </c>
      <c r="C39" s="804">
        <v>0.18</v>
      </c>
      <c r="D39" s="366">
        <v>0.18</v>
      </c>
    </row>
    <row r="40" spans="1:4" x14ac:dyDescent="0.25">
      <c r="A40" s="362" t="s">
        <v>116</v>
      </c>
      <c r="B40" s="827">
        <v>14.39</v>
      </c>
      <c r="C40" s="828">
        <v>15.528</v>
      </c>
      <c r="D40" s="358">
        <v>8.9090000000000007</v>
      </c>
    </row>
    <row r="41" spans="1:4" x14ac:dyDescent="0.25">
      <c r="A41" s="23" t="s">
        <v>74</v>
      </c>
      <c r="B41" s="829">
        <v>14.57</v>
      </c>
      <c r="C41" s="815">
        <v>15.708</v>
      </c>
      <c r="D41" s="368">
        <v>9.0890000000000004</v>
      </c>
    </row>
    <row r="42" spans="1:4" x14ac:dyDescent="0.25">
      <c r="B42" s="830"/>
      <c r="C42" s="831"/>
    </row>
    <row r="43" spans="1:4" x14ac:dyDescent="0.25">
      <c r="A43" s="383"/>
      <c r="B43" s="472"/>
      <c r="C43" s="135"/>
      <c r="D43" s="181"/>
    </row>
  </sheetData>
  <mergeCells count="3">
    <mergeCell ref="A16:D16"/>
    <mergeCell ref="A32:D32"/>
    <mergeCell ref="A33:D33"/>
  </mergeCells>
  <phoneticPr fontId="7" type="noConversion"/>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4">
    <pageSetUpPr fitToPage="1"/>
  </sheetPr>
  <dimension ref="A1:E55"/>
  <sheetViews>
    <sheetView topLeftCell="A30" zoomScale="90" zoomScaleNormal="90" workbookViewId="0">
      <selection activeCell="B34" sqref="B34:E53"/>
    </sheetView>
  </sheetViews>
  <sheetFormatPr defaultColWidth="9.109375" defaultRowHeight="13.2" x14ac:dyDescent="0.25"/>
  <cols>
    <col min="1" max="1" width="37" style="179" customWidth="1"/>
    <col min="2" max="2" width="16.109375" style="179" customWidth="1"/>
    <col min="3" max="3" width="12.5546875" style="179" customWidth="1"/>
    <col min="4" max="4" width="13.88671875" style="179" customWidth="1"/>
    <col min="5" max="5" width="12.88671875" style="180" customWidth="1"/>
    <col min="6" max="16384" width="9.109375" style="179"/>
  </cols>
  <sheetData>
    <row r="1" spans="1:5" ht="15.6" x14ac:dyDescent="0.3">
      <c r="A1" s="131" t="s">
        <v>85</v>
      </c>
      <c r="C1" s="180"/>
      <c r="D1" s="180"/>
    </row>
    <row r="2" spans="1:5" x14ac:dyDescent="0.25">
      <c r="A2" s="21"/>
    </row>
    <row r="3" spans="1:5" x14ac:dyDescent="0.25">
      <c r="A3" s="148" t="s">
        <v>165</v>
      </c>
    </row>
    <row r="4" spans="1:5" x14ac:dyDescent="0.25">
      <c r="A4" s="180"/>
      <c r="B4" s="180"/>
      <c r="C4" s="180"/>
      <c r="D4" s="180"/>
    </row>
    <row r="5" spans="1:5" ht="52.8" x14ac:dyDescent="0.25">
      <c r="A5" s="123" t="s">
        <v>343</v>
      </c>
      <c r="B5" s="130" t="s">
        <v>311</v>
      </c>
      <c r="C5" s="130" t="s">
        <v>166</v>
      </c>
      <c r="D5" s="130" t="s">
        <v>167</v>
      </c>
      <c r="E5" s="387" t="s">
        <v>227</v>
      </c>
    </row>
    <row r="6" spans="1:5" x14ac:dyDescent="0.25">
      <c r="A6" s="87"/>
      <c r="B6" s="190"/>
      <c r="C6" s="190"/>
      <c r="D6" s="88"/>
      <c r="E6" s="388"/>
    </row>
    <row r="7" spans="1:5" x14ac:dyDescent="0.25">
      <c r="A7" s="89" t="s">
        <v>168</v>
      </c>
      <c r="B7" s="738"/>
      <c r="C7" s="190"/>
      <c r="D7" s="737"/>
    </row>
    <row r="8" spans="1:5" x14ac:dyDescent="0.25">
      <c r="A8" s="179" t="s">
        <v>169</v>
      </c>
      <c r="B8" s="738">
        <v>1.5365315718771E-2</v>
      </c>
      <c r="C8" s="204"/>
      <c r="D8" s="204">
        <v>1.5365315718771E-2</v>
      </c>
      <c r="E8" s="389">
        <v>2</v>
      </c>
    </row>
    <row r="9" spans="1:5" x14ac:dyDescent="0.25">
      <c r="A9" s="179" t="s">
        <v>25</v>
      </c>
      <c r="B9" s="738">
        <v>1.6466099992988388</v>
      </c>
      <c r="C9" s="204"/>
      <c r="D9" s="204">
        <v>1.6466099992988388</v>
      </c>
      <c r="E9" s="389"/>
    </row>
    <row r="10" spans="1:5" x14ac:dyDescent="0.25">
      <c r="B10" s="738"/>
      <c r="C10" s="204"/>
      <c r="D10" s="204"/>
    </row>
    <row r="11" spans="1:5" x14ac:dyDescent="0.25">
      <c r="A11" s="32" t="s">
        <v>170</v>
      </c>
      <c r="B11" s="204"/>
      <c r="C11" s="204"/>
      <c r="D11" s="204"/>
    </row>
    <row r="12" spans="1:5" x14ac:dyDescent="0.25">
      <c r="A12" s="836" t="s">
        <v>29</v>
      </c>
      <c r="B12" s="738">
        <v>118.42556742457485</v>
      </c>
      <c r="C12" s="204"/>
      <c r="D12" s="204">
        <v>118.42556742457485</v>
      </c>
    </row>
    <row r="13" spans="1:5" x14ac:dyDescent="0.25">
      <c r="A13" s="836" t="s">
        <v>169</v>
      </c>
      <c r="B13" s="738">
        <v>0.11827112409524901</v>
      </c>
      <c r="C13" s="204"/>
      <c r="D13" s="204">
        <v>0.11827112409524901</v>
      </c>
    </row>
    <row r="14" spans="1:5" x14ac:dyDescent="0.25">
      <c r="A14" s="836" t="s">
        <v>127</v>
      </c>
      <c r="B14" s="204"/>
      <c r="C14" s="738">
        <v>2.0545100000000003E-3</v>
      </c>
      <c r="D14" s="204">
        <v>2.0545100000000003E-3</v>
      </c>
      <c r="E14" s="90"/>
    </row>
    <row r="15" spans="1:5" x14ac:dyDescent="0.25">
      <c r="A15" s="33" t="s">
        <v>30</v>
      </c>
      <c r="B15" s="205">
        <v>44.928547681749698</v>
      </c>
      <c r="C15" s="206"/>
      <c r="D15" s="206">
        <v>44.928547681749698</v>
      </c>
    </row>
    <row r="16" spans="1:5" x14ac:dyDescent="0.25">
      <c r="A16" s="179" t="s">
        <v>171</v>
      </c>
      <c r="B16" s="204">
        <v>165.1343615454374</v>
      </c>
      <c r="C16" s="204">
        <v>2.0545100000000003E-3</v>
      </c>
      <c r="D16" s="204">
        <v>165.13641605543739</v>
      </c>
    </row>
    <row r="17" spans="1:5" x14ac:dyDescent="0.25">
      <c r="B17" s="739"/>
      <c r="C17" s="739"/>
      <c r="D17" s="739"/>
    </row>
    <row r="18" spans="1:5" x14ac:dyDescent="0.25">
      <c r="A18" s="89" t="s">
        <v>172</v>
      </c>
      <c r="B18" s="740"/>
      <c r="C18" s="739"/>
      <c r="D18" s="741"/>
      <c r="E18" s="187"/>
    </row>
    <row r="19" spans="1:5" x14ac:dyDescent="0.25">
      <c r="A19" s="836" t="s">
        <v>147</v>
      </c>
      <c r="B19" s="204">
        <v>99.502948849999683</v>
      </c>
      <c r="C19" s="207"/>
      <c r="D19" s="204">
        <v>99.502948849999683</v>
      </c>
      <c r="E19" s="389">
        <v>2</v>
      </c>
    </row>
    <row r="20" spans="1:5" x14ac:dyDescent="0.25">
      <c r="A20" s="836" t="s">
        <v>219</v>
      </c>
      <c r="B20" s="204">
        <v>59.713412470768304</v>
      </c>
      <c r="C20" s="207"/>
      <c r="D20" s="204">
        <v>59.713412470768304</v>
      </c>
      <c r="E20" s="389"/>
    </row>
    <row r="21" spans="1:5" s="53" customFormat="1" x14ac:dyDescent="0.25">
      <c r="A21" s="179"/>
      <c r="B21" s="204"/>
      <c r="C21" s="204"/>
      <c r="D21" s="204"/>
      <c r="E21" s="180"/>
    </row>
    <row r="22" spans="1:5" x14ac:dyDescent="0.25">
      <c r="A22" s="32" t="s">
        <v>173</v>
      </c>
      <c r="B22" s="204"/>
      <c r="C22" s="204"/>
      <c r="D22" s="204"/>
    </row>
    <row r="23" spans="1:5" x14ac:dyDescent="0.25">
      <c r="A23" s="836" t="s">
        <v>147</v>
      </c>
      <c r="B23" s="204">
        <v>27.977396039999999</v>
      </c>
      <c r="C23" s="207"/>
      <c r="D23" s="204">
        <v>27.977396039999999</v>
      </c>
    </row>
    <row r="24" spans="1:5" x14ac:dyDescent="0.25">
      <c r="A24" s="836" t="s">
        <v>219</v>
      </c>
      <c r="B24" s="204">
        <v>15.2902282035407</v>
      </c>
      <c r="C24" s="207"/>
      <c r="D24" s="204">
        <v>15.2902282035407</v>
      </c>
    </row>
    <row r="25" spans="1:5" x14ac:dyDescent="0.25">
      <c r="A25" s="836" t="s">
        <v>47</v>
      </c>
      <c r="B25" s="204">
        <v>81.828888027557397</v>
      </c>
      <c r="C25" s="204"/>
      <c r="D25" s="204">
        <v>81.828888027557397</v>
      </c>
    </row>
    <row r="26" spans="1:5" x14ac:dyDescent="0.25">
      <c r="A26" s="91" t="s">
        <v>128</v>
      </c>
      <c r="B26" s="206"/>
      <c r="C26" s="205">
        <v>0.99992376999999999</v>
      </c>
      <c r="D26" s="206">
        <v>0.99992376999999999</v>
      </c>
      <c r="E26" s="90">
        <v>2</v>
      </c>
    </row>
    <row r="27" spans="1:5" x14ac:dyDescent="0.25">
      <c r="A27" s="180" t="s">
        <v>174</v>
      </c>
      <c r="B27" s="204">
        <v>284.31287359186609</v>
      </c>
      <c r="C27" s="204">
        <v>0.99992376999999999</v>
      </c>
      <c r="D27" s="204">
        <v>285.3127973618661</v>
      </c>
    </row>
    <row r="28" spans="1:5" x14ac:dyDescent="0.25">
      <c r="B28" s="53"/>
      <c r="C28" s="53"/>
      <c r="D28" s="53"/>
      <c r="E28" s="114"/>
    </row>
    <row r="29" spans="1:5" x14ac:dyDescent="0.25">
      <c r="A29" s="140" t="s">
        <v>233</v>
      </c>
    </row>
    <row r="30" spans="1:5" x14ac:dyDescent="0.25">
      <c r="A30" s="118"/>
    </row>
    <row r="31" spans="1:5" ht="52.8" x14ac:dyDescent="0.25">
      <c r="A31" s="123" t="s">
        <v>344</v>
      </c>
      <c r="B31" s="130" t="s">
        <v>311</v>
      </c>
      <c r="C31" s="130" t="s">
        <v>166</v>
      </c>
      <c r="D31" s="130" t="s">
        <v>167</v>
      </c>
      <c r="E31" s="387" t="s">
        <v>227</v>
      </c>
    </row>
    <row r="32" spans="1:5" x14ac:dyDescent="0.25">
      <c r="A32" s="87"/>
      <c r="B32" s="190"/>
      <c r="C32" s="190"/>
      <c r="D32" s="88"/>
      <c r="E32" s="388"/>
    </row>
    <row r="33" spans="1:5" x14ac:dyDescent="0.25">
      <c r="A33" s="89" t="s">
        <v>168</v>
      </c>
      <c r="B33" s="190"/>
      <c r="C33" s="190"/>
      <c r="D33" s="737"/>
    </row>
    <row r="34" spans="1:5" x14ac:dyDescent="0.25">
      <c r="A34" s="179" t="s">
        <v>169</v>
      </c>
      <c r="B34" s="738">
        <v>7.4747173333333403E-2</v>
      </c>
      <c r="C34" s="204"/>
      <c r="D34" s="204">
        <v>7.4747173333333403E-2</v>
      </c>
      <c r="E34" s="389">
        <v>2</v>
      </c>
    </row>
    <row r="35" spans="1:5" x14ac:dyDescent="0.25">
      <c r="A35" s="179" t="s">
        <v>25</v>
      </c>
      <c r="B35" s="738">
        <v>1.573321588050949</v>
      </c>
      <c r="C35" s="204"/>
      <c r="D35" s="738">
        <v>1.573321588050949</v>
      </c>
      <c r="E35" s="389"/>
    </row>
    <row r="36" spans="1:5" x14ac:dyDescent="0.25">
      <c r="B36" s="204"/>
      <c r="C36" s="204"/>
      <c r="D36" s="204"/>
    </row>
    <row r="37" spans="1:5" x14ac:dyDescent="0.25">
      <c r="A37" s="32" t="s">
        <v>170</v>
      </c>
      <c r="B37" s="204"/>
      <c r="C37" s="204"/>
      <c r="D37" s="204"/>
    </row>
    <row r="38" spans="1:5" x14ac:dyDescent="0.25">
      <c r="A38" s="736" t="s">
        <v>29</v>
      </c>
      <c r="B38" s="770">
        <v>125.9059769095896</v>
      </c>
      <c r="C38" s="204"/>
      <c r="D38" s="204">
        <v>125.9059769095896</v>
      </c>
    </row>
    <row r="39" spans="1:5" x14ac:dyDescent="0.25">
      <c r="A39" s="736" t="s">
        <v>169</v>
      </c>
      <c r="B39" s="770">
        <v>0.42429422</v>
      </c>
      <c r="C39" s="204"/>
      <c r="D39" s="204">
        <v>0.42429422</v>
      </c>
    </row>
    <row r="40" spans="1:5" x14ac:dyDescent="0.25">
      <c r="A40" s="736" t="s">
        <v>127</v>
      </c>
      <c r="B40" s="771"/>
      <c r="C40" s="738">
        <v>0.20122230999999999</v>
      </c>
      <c r="D40" s="204">
        <v>0.20122230999999999</v>
      </c>
      <c r="E40" s="90"/>
    </row>
    <row r="41" spans="1:5" x14ac:dyDescent="0.25">
      <c r="A41" s="33" t="s">
        <v>30</v>
      </c>
      <c r="B41" s="772">
        <v>34.781534179837003</v>
      </c>
      <c r="C41" s="206"/>
      <c r="D41" s="206">
        <v>34.781534179837003</v>
      </c>
    </row>
    <row r="42" spans="1:5" x14ac:dyDescent="0.25">
      <c r="A42" s="179" t="s">
        <v>171</v>
      </c>
      <c r="B42" s="204">
        <v>162.75987407081087</v>
      </c>
      <c r="C42" s="204">
        <v>0.20122230999999999</v>
      </c>
      <c r="D42" s="204">
        <v>162.96109638081086</v>
      </c>
    </row>
    <row r="43" spans="1:5" x14ac:dyDescent="0.25">
      <c r="B43" s="739"/>
      <c r="C43" s="739"/>
      <c r="D43" s="739"/>
    </row>
    <row r="44" spans="1:5" x14ac:dyDescent="0.25">
      <c r="A44" s="89" t="s">
        <v>172</v>
      </c>
      <c r="B44" s="740"/>
      <c r="C44" s="739"/>
      <c r="D44" s="741"/>
      <c r="E44" s="187"/>
    </row>
    <row r="45" spans="1:5" x14ac:dyDescent="0.25">
      <c r="A45" s="736" t="s">
        <v>147</v>
      </c>
      <c r="B45" s="770">
        <v>104.751442</v>
      </c>
      <c r="C45" s="207"/>
      <c r="D45" s="771">
        <v>104.751442</v>
      </c>
      <c r="E45" s="389">
        <v>2</v>
      </c>
    </row>
    <row r="46" spans="1:5" x14ac:dyDescent="0.25">
      <c r="A46" s="736" t="s">
        <v>219</v>
      </c>
      <c r="B46" s="770">
        <v>16.819701970000001</v>
      </c>
      <c r="C46" s="207"/>
      <c r="D46" s="771">
        <v>16.819701970000001</v>
      </c>
      <c r="E46" s="389"/>
    </row>
    <row r="47" spans="1:5" x14ac:dyDescent="0.25">
      <c r="B47" s="204"/>
      <c r="C47" s="204"/>
      <c r="D47" s="204"/>
    </row>
    <row r="48" spans="1:5" x14ac:dyDescent="0.25">
      <c r="A48" s="32" t="s">
        <v>173</v>
      </c>
      <c r="B48" s="204"/>
      <c r="C48" s="204"/>
      <c r="D48" s="204"/>
    </row>
    <row r="49" spans="1:5" x14ac:dyDescent="0.25">
      <c r="A49" s="736" t="s">
        <v>147</v>
      </c>
      <c r="B49" s="770">
        <v>42.207070810000005</v>
      </c>
      <c r="C49" s="207"/>
      <c r="D49" s="771">
        <v>42.207070810000005</v>
      </c>
    </row>
    <row r="50" spans="1:5" x14ac:dyDescent="0.25">
      <c r="A50" s="736" t="s">
        <v>219</v>
      </c>
      <c r="B50" s="738">
        <v>2.8007052200000002</v>
      </c>
      <c r="C50" s="207"/>
      <c r="D50" s="204">
        <v>2.8007052200000002</v>
      </c>
    </row>
    <row r="51" spans="1:5" x14ac:dyDescent="0.25">
      <c r="A51" s="736" t="s">
        <v>47</v>
      </c>
      <c r="B51" s="738">
        <v>80.234794575624704</v>
      </c>
      <c r="C51" s="204"/>
      <c r="D51" s="204">
        <v>80.234794575624704</v>
      </c>
    </row>
    <row r="52" spans="1:5" x14ac:dyDescent="0.25">
      <c r="A52" s="91" t="s">
        <v>128</v>
      </c>
      <c r="B52" s="206"/>
      <c r="C52" s="205">
        <v>0.33195400000000003</v>
      </c>
      <c r="D52" s="206">
        <v>0.33195400000000003</v>
      </c>
      <c r="E52" s="90">
        <v>2</v>
      </c>
    </row>
    <row r="53" spans="1:5" x14ac:dyDescent="0.25">
      <c r="A53" s="180" t="s">
        <v>174</v>
      </c>
      <c r="B53" s="204">
        <v>246.81371457562469</v>
      </c>
      <c r="C53" s="204">
        <v>0.33195400000000003</v>
      </c>
      <c r="D53" s="204">
        <v>247.14566857562468</v>
      </c>
    </row>
    <row r="54" spans="1:5" x14ac:dyDescent="0.25">
      <c r="B54" s="53"/>
      <c r="C54" s="53"/>
      <c r="D54" s="53"/>
      <c r="E54" s="114"/>
    </row>
    <row r="55" spans="1:5" x14ac:dyDescent="0.25">
      <c r="A55" s="140" t="s">
        <v>233</v>
      </c>
    </row>
  </sheetData>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8BE20"/>
    <pageSetUpPr fitToPage="1"/>
  </sheetPr>
  <dimension ref="A1:R55"/>
  <sheetViews>
    <sheetView zoomScaleNormal="100" workbookViewId="0">
      <selection activeCell="A21" sqref="A21"/>
    </sheetView>
  </sheetViews>
  <sheetFormatPr defaultColWidth="9.109375" defaultRowHeight="13.2" outlineLevelCol="1" x14ac:dyDescent="0.25"/>
  <cols>
    <col min="1" max="1" width="40" style="172" customWidth="1"/>
    <col min="2" max="3" width="11.5546875" style="172" customWidth="1" outlineLevel="1"/>
    <col min="4" max="6" width="11.5546875" style="172" customWidth="1"/>
    <col min="7" max="7" width="14.44140625" style="172" customWidth="1"/>
    <col min="8" max="8" width="72.44140625" style="169" customWidth="1"/>
    <col min="9" max="9" width="16.5546875" style="169" bestFit="1" customWidth="1"/>
    <col min="10" max="10" width="49.5546875" style="169" customWidth="1"/>
    <col min="11" max="12" width="10.88671875" style="169" bestFit="1" customWidth="1"/>
    <col min="13" max="14" width="9.109375" style="169"/>
    <col min="15" max="17" width="9.109375" style="172"/>
    <col min="18" max="18" width="8.88671875" style="169" customWidth="1"/>
    <col min="19" max="16384" width="9.109375" style="172"/>
  </cols>
  <sheetData>
    <row r="1" spans="1:15" x14ac:dyDescent="0.25">
      <c r="A1" s="160" t="s">
        <v>77</v>
      </c>
      <c r="B1" s="149"/>
      <c r="C1" s="149"/>
      <c r="D1" s="149"/>
      <c r="E1" s="149"/>
      <c r="F1" s="149"/>
    </row>
    <row r="2" spans="1:15" x14ac:dyDescent="0.25">
      <c r="A2" s="55"/>
      <c r="B2" s="55"/>
      <c r="C2" s="55"/>
    </row>
    <row r="3" spans="1:15" ht="17.399999999999999" x14ac:dyDescent="0.3">
      <c r="A3" s="212" t="s">
        <v>161</v>
      </c>
      <c r="B3" s="213"/>
      <c r="C3" s="214"/>
      <c r="D3" s="213"/>
      <c r="E3" s="213"/>
      <c r="F3" s="215"/>
      <c r="G3" s="397"/>
      <c r="H3" s="256"/>
    </row>
    <row r="4" spans="1:15" x14ac:dyDescent="0.25">
      <c r="A4" s="257" t="s">
        <v>230</v>
      </c>
      <c r="B4" s="258" t="e">
        <f>+#REF!</f>
        <v>#REF!</v>
      </c>
      <c r="C4" s="258" t="e">
        <f>+#REF!</f>
        <v>#REF!</v>
      </c>
      <c r="D4" s="259" t="e">
        <f>+#REF!</f>
        <v>#REF!</v>
      </c>
      <c r="E4" s="259" t="e">
        <f>+#REF!</f>
        <v>#REF!</v>
      </c>
      <c r="F4" s="260" t="e">
        <f>+#REF!</f>
        <v>#REF!</v>
      </c>
      <c r="G4" s="397"/>
      <c r="H4" s="261" t="s">
        <v>243</v>
      </c>
      <c r="J4" s="392"/>
      <c r="K4" s="334" t="s">
        <v>245</v>
      </c>
      <c r="L4" s="327"/>
      <c r="M4" s="327"/>
      <c r="N4" s="327"/>
      <c r="O4" s="335"/>
    </row>
    <row r="5" spans="1:15" ht="17.399999999999999" x14ac:dyDescent="0.3">
      <c r="A5" s="393"/>
      <c r="B5" s="394"/>
      <c r="C5" s="394"/>
      <c r="D5" s="395"/>
      <c r="E5" s="395"/>
      <c r="F5" s="396"/>
      <c r="G5" s="397"/>
      <c r="H5" s="262"/>
      <c r="K5" s="336"/>
      <c r="L5" s="253"/>
      <c r="M5" s="253"/>
      <c r="N5" s="253"/>
      <c r="O5" s="226"/>
    </row>
    <row r="6" spans="1:15" s="146" customFormat="1" x14ac:dyDescent="0.25">
      <c r="A6" s="398" t="s">
        <v>1</v>
      </c>
      <c r="B6" s="399" t="e">
        <f>#REF!/1000000</f>
        <v>#REF!</v>
      </c>
      <c r="C6" s="400" t="e">
        <f>#REF!/1000000</f>
        <v>#REF!</v>
      </c>
      <c r="D6" s="399" t="e">
        <f>#REF!/1000000</f>
        <v>#REF!</v>
      </c>
      <c r="E6" s="400" t="e">
        <f>#REF!/1000000</f>
        <v>#REF!</v>
      </c>
      <c r="F6" s="401" t="e">
        <f>#REF!/1000000</f>
        <v>#REF!</v>
      </c>
      <c r="G6" s="397"/>
      <c r="H6" s="346"/>
      <c r="I6" s="169"/>
      <c r="J6" s="169"/>
      <c r="K6" s="337" t="e">
        <f>+B6-KONSERNITULOSLASKELMA!B7</f>
        <v>#REF!</v>
      </c>
      <c r="L6" s="338" t="e">
        <f>+C6-KONSERNITULOSLASKELMA!C7</f>
        <v>#REF!</v>
      </c>
      <c r="M6" s="338" t="e">
        <f>+D6-KONSERNITULOSLASKELMA!D7</f>
        <v>#REF!</v>
      </c>
      <c r="N6" s="338" t="e">
        <f>+E6-KONSERNITULOSLASKELMA!E7</f>
        <v>#REF!</v>
      </c>
      <c r="O6" s="339" t="e">
        <f>+F6-KONSERNITULOSLASKELMA!F7</f>
        <v>#REF!</v>
      </c>
    </row>
    <row r="7" spans="1:15" s="146" customFormat="1" x14ac:dyDescent="0.25">
      <c r="A7" s="393"/>
      <c r="B7" s="399"/>
      <c r="C7" s="400"/>
      <c r="D7" s="399"/>
      <c r="E7" s="400"/>
      <c r="F7" s="401"/>
      <c r="G7" s="397"/>
      <c r="H7" s="263"/>
      <c r="I7" s="169"/>
      <c r="J7" s="169"/>
      <c r="K7" s="336"/>
      <c r="L7" s="253"/>
      <c r="M7" s="253"/>
      <c r="N7" s="253"/>
      <c r="O7" s="265"/>
    </row>
    <row r="8" spans="1:15" s="146" customFormat="1" x14ac:dyDescent="0.25">
      <c r="A8" s="402" t="s">
        <v>2</v>
      </c>
      <c r="B8" s="403" t="e">
        <f>(#REF!)/1000000</f>
        <v>#REF!</v>
      </c>
      <c r="C8" s="404" t="e">
        <f>(#REF!+#REF!)/1000000</f>
        <v>#REF!</v>
      </c>
      <c r="D8" s="403" t="e">
        <f>(#REF!)/1000000</f>
        <v>#REF!</v>
      </c>
      <c r="E8" s="404" t="e">
        <f>(#REF!+#REF!)/1000000</f>
        <v>#REF!</v>
      </c>
      <c r="F8" s="405" t="e">
        <f>(#REF!+#REF!)/1000000</f>
        <v>#REF!</v>
      </c>
      <c r="G8" s="397"/>
      <c r="H8" s="845"/>
      <c r="I8" s="169"/>
      <c r="J8" s="208" t="s">
        <v>241</v>
      </c>
      <c r="K8" s="337" t="e">
        <f>+B8-KONSERNITULOSLASKELMA!B9</f>
        <v>#REF!</v>
      </c>
      <c r="L8" s="338" t="e">
        <f>+C8-KONSERNITULOSLASKELMA!C9</f>
        <v>#REF!</v>
      </c>
      <c r="M8" s="338" t="e">
        <f>+D8-KONSERNITULOSLASKELMA!D9</f>
        <v>#REF!</v>
      </c>
      <c r="N8" s="338" t="e">
        <f>+E8-KONSERNITULOSLASKELMA!E9</f>
        <v>#REF!</v>
      </c>
      <c r="O8" s="339" t="e">
        <f>+F8-KONSERNITULOSLASKELMA!F9</f>
        <v>#REF!</v>
      </c>
    </row>
    <row r="9" spans="1:15" s="146" customFormat="1" x14ac:dyDescent="0.25">
      <c r="A9" s="402" t="s">
        <v>234</v>
      </c>
      <c r="B9" s="403" t="e">
        <f>+#REF!/1000000</f>
        <v>#REF!</v>
      </c>
      <c r="C9" s="404" t="e">
        <f>+#REF!/1000000</f>
        <v>#REF!</v>
      </c>
      <c r="D9" s="403" t="e">
        <f>+#REF!/1000000</f>
        <v>#REF!</v>
      </c>
      <c r="E9" s="404" t="e">
        <f>+#REF!/1000000</f>
        <v>#REF!</v>
      </c>
      <c r="F9" s="405" t="e">
        <f>+#REF!/1000000</f>
        <v>#REF!</v>
      </c>
      <c r="G9" s="397"/>
      <c r="H9" s="845"/>
      <c r="I9" s="169"/>
      <c r="J9" s="169"/>
      <c r="K9" s="337" t="e">
        <f>+B9-KONSERNITULOSLASKELMA!B10</f>
        <v>#REF!</v>
      </c>
      <c r="L9" s="338" t="e">
        <f>+C9-KONSERNITULOSLASKELMA!C10</f>
        <v>#REF!</v>
      </c>
      <c r="M9" s="338" t="e">
        <f>+D9-KONSERNITULOSLASKELMA!D10</f>
        <v>#REF!</v>
      </c>
      <c r="N9" s="338" t="e">
        <f>+E9-KONSERNITULOSLASKELMA!E10</f>
        <v>#REF!</v>
      </c>
      <c r="O9" s="339" t="e">
        <f>+F9-KONSERNITULOSLASKELMA!F10</f>
        <v>#REF!</v>
      </c>
    </row>
    <row r="10" spans="1:15" s="146" customFormat="1" x14ac:dyDescent="0.25">
      <c r="A10" s="402"/>
      <c r="B10" s="403"/>
      <c r="C10" s="404"/>
      <c r="D10" s="403"/>
      <c r="E10" s="404"/>
      <c r="F10" s="405"/>
      <c r="G10" s="397"/>
      <c r="H10" s="263"/>
      <c r="I10" s="169"/>
      <c r="J10" s="169"/>
      <c r="K10" s="336"/>
      <c r="L10" s="253"/>
      <c r="M10" s="253"/>
      <c r="N10" s="253"/>
      <c r="O10" s="265"/>
    </row>
    <row r="11" spans="1:15" s="146" customFormat="1" x14ac:dyDescent="0.25">
      <c r="A11" s="402" t="s">
        <v>235</v>
      </c>
      <c r="B11" s="403" t="e">
        <f>+#REF!/1000000</f>
        <v>#REF!</v>
      </c>
      <c r="C11" s="404" t="e">
        <f>+#REF!/1000000</f>
        <v>#REF!</v>
      </c>
      <c r="D11" s="403" t="e">
        <f>+#REF!/1000000</f>
        <v>#REF!</v>
      </c>
      <c r="E11" s="404" t="e">
        <f>+#REF!/1000000</f>
        <v>#REF!</v>
      </c>
      <c r="F11" s="405" t="e">
        <f>+#REF!/1000000</f>
        <v>#REF!</v>
      </c>
      <c r="G11" s="397"/>
      <c r="H11" s="263"/>
      <c r="I11" s="169"/>
      <c r="J11" s="169"/>
      <c r="K11" s="337" t="e">
        <f>+B11-KONSERNITULOSLASKELMA!B12</f>
        <v>#REF!</v>
      </c>
      <c r="L11" s="338" t="e">
        <f>+C11-KONSERNITULOSLASKELMA!C12</f>
        <v>#REF!</v>
      </c>
      <c r="M11" s="338" t="e">
        <f>+D11-KONSERNITULOSLASKELMA!D12</f>
        <v>#REF!</v>
      </c>
      <c r="N11" s="338" t="e">
        <f>+E11-KONSERNITULOSLASKELMA!E12</f>
        <v>#REF!</v>
      </c>
      <c r="O11" s="339" t="e">
        <f>+F11-KONSERNITULOSLASKELMA!F12</f>
        <v>#REF!</v>
      </c>
    </row>
    <row r="12" spans="1:15" s="146" customFormat="1" x14ac:dyDescent="0.25">
      <c r="A12" s="402" t="s">
        <v>236</v>
      </c>
      <c r="B12" s="403" t="e">
        <f>+(#REF!+#REF!)/1000000</f>
        <v>#REF!</v>
      </c>
      <c r="C12" s="404" t="e">
        <f>+(#REF!+#REF!)/1000000</f>
        <v>#REF!</v>
      </c>
      <c r="D12" s="403" t="e">
        <f>+(#REF!+#REF!)/1000000</f>
        <v>#REF!</v>
      </c>
      <c r="E12" s="404" t="e">
        <f>+(#REF!+#REF!)/1000000</f>
        <v>#REF!</v>
      </c>
      <c r="F12" s="405" t="e">
        <f>+(#REF!+#REF!)/1000000</f>
        <v>#REF!</v>
      </c>
      <c r="G12" s="397"/>
      <c r="H12" s="263"/>
      <c r="I12" s="169"/>
      <c r="J12" s="169"/>
      <c r="K12" s="337" t="e">
        <f>+B12-KONSERNITULOSLASKELMA!B13</f>
        <v>#REF!</v>
      </c>
      <c r="L12" s="338" t="e">
        <f>+C12-KONSERNITULOSLASKELMA!C13</f>
        <v>#REF!</v>
      </c>
      <c r="M12" s="338" t="e">
        <f>+D12-KONSERNITULOSLASKELMA!D13</f>
        <v>#REF!</v>
      </c>
      <c r="N12" s="338" t="e">
        <f>+E12-KONSERNITULOSLASKELMA!E13</f>
        <v>#REF!</v>
      </c>
      <c r="O12" s="339" t="e">
        <f>+F12-KONSERNITULOSLASKELMA!F13</f>
        <v>#REF!</v>
      </c>
    </row>
    <row r="13" spans="1:15" s="146" customFormat="1" x14ac:dyDescent="0.25">
      <c r="A13" s="402" t="s">
        <v>3</v>
      </c>
      <c r="B13" s="403" t="e">
        <f>+(#REF!+#REF!+#REF!)/1000000</f>
        <v>#REF!</v>
      </c>
      <c r="C13" s="404" t="e">
        <f>+(#REF!+#REF!+#REF!)/1000000</f>
        <v>#REF!</v>
      </c>
      <c r="D13" s="403" t="e">
        <f>+(#REF!+#REF!+#REF!)/1000000</f>
        <v>#REF!</v>
      </c>
      <c r="E13" s="404" t="e">
        <f>+(#REF!+#REF!+#REF!)/1000000</f>
        <v>#REF!</v>
      </c>
      <c r="F13" s="405" t="e">
        <f>+(#REF!+#REF!+#REF!)/1000000</f>
        <v>#REF!</v>
      </c>
      <c r="G13" s="397"/>
      <c r="H13" s="263"/>
      <c r="I13" s="169"/>
      <c r="J13" s="169"/>
      <c r="K13" s="337" t="e">
        <f>+B13-KONSERNITULOSLASKELMA!B14</f>
        <v>#REF!</v>
      </c>
      <c r="L13" s="338" t="e">
        <f>+C13-KONSERNITULOSLASKELMA!C14</f>
        <v>#REF!</v>
      </c>
      <c r="M13" s="338" t="e">
        <f>+D13-KONSERNITULOSLASKELMA!D14</f>
        <v>#REF!</v>
      </c>
      <c r="N13" s="338" t="e">
        <f>+E13-KONSERNITULOSLASKELMA!E14</f>
        <v>#REF!</v>
      </c>
      <c r="O13" s="339" t="e">
        <f>+F13-KONSERNITULOSLASKELMA!F14</f>
        <v>#REF!</v>
      </c>
    </row>
    <row r="14" spans="1:15" s="146" customFormat="1" x14ac:dyDescent="0.25">
      <c r="A14" s="406" t="s">
        <v>106</v>
      </c>
      <c r="B14" s="403" t="e">
        <f>+(#REF!)/1000000</f>
        <v>#REF!</v>
      </c>
      <c r="C14" s="404" t="e">
        <f>+(#REF!)/1000000</f>
        <v>#REF!</v>
      </c>
      <c r="D14" s="403" t="e">
        <f>+(#REF!)/1000000</f>
        <v>#REF!</v>
      </c>
      <c r="E14" s="404" t="e">
        <f>+(#REF!)/1000000</f>
        <v>#REF!</v>
      </c>
      <c r="F14" s="405" t="e">
        <f>+(#REF!)/1000000</f>
        <v>#REF!</v>
      </c>
      <c r="G14" s="397"/>
      <c r="H14" s="263"/>
      <c r="I14" s="169"/>
      <c r="J14" s="169"/>
      <c r="K14" s="337" t="e">
        <f>+B14-KONSERNITULOSLASKELMA!B15</f>
        <v>#REF!</v>
      </c>
      <c r="L14" s="338" t="e">
        <f>+C14-KONSERNITULOSLASKELMA!C15</f>
        <v>#REF!</v>
      </c>
      <c r="M14" s="338" t="e">
        <f>+D14-KONSERNITULOSLASKELMA!D15</f>
        <v>#REF!</v>
      </c>
      <c r="N14" s="338" t="e">
        <f>+E14-KONSERNITULOSLASKELMA!E15</f>
        <v>#REF!</v>
      </c>
      <c r="O14" s="339" t="e">
        <f>+F14-KONSERNITULOSLASKELMA!F15</f>
        <v>#REF!</v>
      </c>
    </row>
    <row r="15" spans="1:15" s="146" customFormat="1" x14ac:dyDescent="0.25">
      <c r="A15" s="402"/>
      <c r="B15" s="399"/>
      <c r="C15" s="400"/>
      <c r="D15" s="399"/>
      <c r="E15" s="400"/>
      <c r="F15" s="401"/>
      <c r="G15" s="397"/>
      <c r="H15" s="263"/>
      <c r="I15" s="169"/>
      <c r="J15" s="169"/>
      <c r="K15" s="336"/>
      <c r="L15" s="253"/>
      <c r="M15" s="253"/>
      <c r="N15" s="253"/>
      <c r="O15" s="265"/>
    </row>
    <row r="16" spans="1:15" s="146" customFormat="1" x14ac:dyDescent="0.25">
      <c r="A16" s="407" t="s">
        <v>4</v>
      </c>
      <c r="B16" s="403" t="e">
        <f>SUM(B6:B14)</f>
        <v>#REF!</v>
      </c>
      <c r="C16" s="404" t="e">
        <f>SUM(C6:C14)</f>
        <v>#REF!</v>
      </c>
      <c r="D16" s="403" t="e">
        <f>SUM(D6:D14)</f>
        <v>#REF!</v>
      </c>
      <c r="E16" s="404" t="e">
        <f>SUM(E6:E14)</f>
        <v>#REF!</v>
      </c>
      <c r="F16" s="405" t="e">
        <f>SUM(F6:F14)</f>
        <v>#REF!</v>
      </c>
      <c r="G16" s="408"/>
      <c r="H16" s="346"/>
      <c r="I16" s="169"/>
      <c r="J16" s="169"/>
      <c r="K16" s="337" t="e">
        <f>+B16-KONSERNITULOSLASKELMA!B17</f>
        <v>#REF!</v>
      </c>
      <c r="L16" s="338" t="e">
        <f>+C16-KONSERNITULOSLASKELMA!C17</f>
        <v>#REF!</v>
      </c>
      <c r="M16" s="338" t="e">
        <f>+D16-KONSERNITULOSLASKELMA!D17</f>
        <v>#REF!</v>
      </c>
      <c r="N16" s="338" t="e">
        <f>+E16-KONSERNITULOSLASKELMA!E17</f>
        <v>#REF!</v>
      </c>
      <c r="O16" s="339" t="e">
        <f>+F16-KONSERNITULOSLASKELMA!F17</f>
        <v>#REF!</v>
      </c>
    </row>
    <row r="17" spans="1:17" x14ac:dyDescent="0.25">
      <c r="A17" s="402"/>
      <c r="B17" s="399"/>
      <c r="C17" s="400"/>
      <c r="D17" s="399"/>
      <c r="E17" s="400"/>
      <c r="F17" s="401"/>
      <c r="G17" s="397"/>
      <c r="H17" s="263"/>
      <c r="K17" s="336"/>
      <c r="L17" s="253"/>
      <c r="M17" s="253"/>
      <c r="N17" s="253"/>
      <c r="O17" s="226"/>
      <c r="Q17" s="146"/>
    </row>
    <row r="18" spans="1:17" x14ac:dyDescent="0.25">
      <c r="A18" s="402" t="s">
        <v>107</v>
      </c>
      <c r="B18" s="403" t="e">
        <f>(+#REF!+#REF!)/1000000</f>
        <v>#REF!</v>
      </c>
      <c r="C18" s="404" t="e">
        <f>#REF!/1000000</f>
        <v>#REF!</v>
      </c>
      <c r="D18" s="403" t="e">
        <f>(#REF!+#REF!)/1000000</f>
        <v>#REF!</v>
      </c>
      <c r="E18" s="404" t="e">
        <f>#REF!/1000000</f>
        <v>#REF!</v>
      </c>
      <c r="F18" s="405" t="e">
        <f>#REF!/1000000</f>
        <v>#REF!</v>
      </c>
      <c r="G18" s="397"/>
      <c r="H18" s="346"/>
      <c r="J18" s="208" t="s">
        <v>241</v>
      </c>
      <c r="K18" s="337" t="e">
        <f>+B18-KONSERNITULOSLASKELMA!B19</f>
        <v>#REF!</v>
      </c>
      <c r="L18" s="338" t="e">
        <f>+C18-KONSERNITULOSLASKELMA!C19</f>
        <v>#REF!</v>
      </c>
      <c r="M18" s="338" t="e">
        <f>+D18-KONSERNITULOSLASKELMA!D19</f>
        <v>#REF!</v>
      </c>
      <c r="N18" s="338" t="e">
        <f>+E18-KONSERNITULOSLASKELMA!E19</f>
        <v>#REF!</v>
      </c>
      <c r="O18" s="339" t="e">
        <f>+F18-KONSERNITULOSLASKELMA!F19</f>
        <v>#REF!</v>
      </c>
      <c r="Q18" s="146"/>
    </row>
    <row r="19" spans="1:17" x14ac:dyDescent="0.25">
      <c r="A19" s="402"/>
      <c r="B19" s="399"/>
      <c r="C19" s="400"/>
      <c r="D19" s="399"/>
      <c r="E19" s="400"/>
      <c r="F19" s="401"/>
      <c r="G19" s="409"/>
      <c r="H19" s="263"/>
      <c r="K19" s="336"/>
      <c r="L19" s="253"/>
      <c r="M19" s="253"/>
      <c r="N19" s="253"/>
      <c r="O19" s="226"/>
      <c r="Q19" s="146"/>
    </row>
    <row r="20" spans="1:17" x14ac:dyDescent="0.25">
      <c r="A20" s="410" t="s">
        <v>5</v>
      </c>
      <c r="B20" s="411" t="e">
        <f>B16+B18</f>
        <v>#REF!</v>
      </c>
      <c r="C20" s="412" t="e">
        <f t="shared" ref="C20:F20" si="0">C16+C18</f>
        <v>#REF!</v>
      </c>
      <c r="D20" s="411" t="e">
        <f t="shared" si="0"/>
        <v>#REF!</v>
      </c>
      <c r="E20" s="412" t="e">
        <f t="shared" si="0"/>
        <v>#REF!</v>
      </c>
      <c r="F20" s="413" t="e">
        <f t="shared" si="0"/>
        <v>#REF!</v>
      </c>
      <c r="G20" s="397"/>
      <c r="H20" s="264"/>
      <c r="K20" s="337" t="e">
        <f>+B20-KONSERNITULOSLASKELMA!B23</f>
        <v>#REF!</v>
      </c>
      <c r="L20" s="338" t="e">
        <f>+C20-KONSERNITULOSLASKELMA!C23</f>
        <v>#REF!</v>
      </c>
      <c r="M20" s="338" t="e">
        <f>+D20-KONSERNITULOSLASKELMA!D23</f>
        <v>#REF!</v>
      </c>
      <c r="N20" s="338" t="e">
        <f>+E20-KONSERNITULOSLASKELMA!E23</f>
        <v>#REF!</v>
      </c>
      <c r="O20" s="339" t="e">
        <f>+F20-KONSERNITULOSLASKELMA!F23</f>
        <v>#REF!</v>
      </c>
      <c r="Q20" s="146"/>
    </row>
    <row r="21" spans="1:17" x14ac:dyDescent="0.25">
      <c r="A21" s="414"/>
      <c r="B21" s="399"/>
      <c r="C21" s="400"/>
      <c r="D21" s="399"/>
      <c r="E21" s="400"/>
      <c r="F21" s="401"/>
      <c r="G21" s="397"/>
      <c r="H21" s="263"/>
      <c r="K21" s="336"/>
      <c r="L21" s="253"/>
      <c r="M21" s="253"/>
      <c r="N21" s="253"/>
      <c r="O21" s="226"/>
      <c r="Q21" s="146"/>
    </row>
    <row r="22" spans="1:17" x14ac:dyDescent="0.25">
      <c r="A22" s="415" t="s">
        <v>6</v>
      </c>
      <c r="B22" s="416" t="e">
        <f>#REF!/1000000</f>
        <v>#REF!</v>
      </c>
      <c r="C22" s="417" t="e">
        <f>#REF!/1000000</f>
        <v>#REF!</v>
      </c>
      <c r="D22" s="416" t="e">
        <f>#REF!/1000000</f>
        <v>#REF!</v>
      </c>
      <c r="E22" s="417" t="e">
        <f>#REF!/1000000</f>
        <v>#REF!</v>
      </c>
      <c r="F22" s="418" t="e">
        <f>#REF!/1000000</f>
        <v>#REF!</v>
      </c>
      <c r="G22" s="397"/>
      <c r="H22" s="263"/>
      <c r="K22" s="337" t="e">
        <f>+B22-KONSERNITULOSLASKELMA!B25</f>
        <v>#REF!</v>
      </c>
      <c r="L22" s="338" t="e">
        <f>+C22-KONSERNITULOSLASKELMA!C25</f>
        <v>#REF!</v>
      </c>
      <c r="M22" s="338" t="e">
        <f>+D22-KONSERNITULOSLASKELMA!D25</f>
        <v>#REF!</v>
      </c>
      <c r="N22" s="338" t="e">
        <f>+E22-KONSERNITULOSLASKELMA!E25</f>
        <v>#REF!</v>
      </c>
      <c r="O22" s="339" t="e">
        <f>+F22-KONSERNITULOSLASKELMA!F25</f>
        <v>#REF!</v>
      </c>
      <c r="Q22" s="146"/>
    </row>
    <row r="23" spans="1:17" x14ac:dyDescent="0.25">
      <c r="A23" s="402"/>
      <c r="B23" s="419"/>
      <c r="C23" s="420"/>
      <c r="D23" s="419"/>
      <c r="E23" s="420"/>
      <c r="F23" s="421"/>
      <c r="G23" s="397"/>
      <c r="H23" s="263"/>
      <c r="K23" s="336"/>
      <c r="L23" s="253"/>
      <c r="M23" s="253"/>
      <c r="N23" s="253"/>
      <c r="O23" s="226"/>
      <c r="Q23" s="146"/>
    </row>
    <row r="24" spans="1:17" x14ac:dyDescent="0.25">
      <c r="A24" s="398" t="s">
        <v>7</v>
      </c>
      <c r="B24" s="399" t="e">
        <f>B20+B22</f>
        <v>#REF!</v>
      </c>
      <c r="C24" s="400" t="e">
        <f>C20+C22</f>
        <v>#REF!</v>
      </c>
      <c r="D24" s="399" t="e">
        <f>D20+D22</f>
        <v>#REF!</v>
      </c>
      <c r="E24" s="400" t="e">
        <f>E20+E22</f>
        <v>#REF!</v>
      </c>
      <c r="F24" s="401" t="e">
        <f>F20+F22</f>
        <v>#REF!</v>
      </c>
      <c r="G24" s="397"/>
      <c r="H24" s="263"/>
      <c r="K24" s="337" t="e">
        <f>+B24-KONSERNITULOSLASKELMA!B27</f>
        <v>#REF!</v>
      </c>
      <c r="L24" s="338" t="e">
        <f>+C24-KONSERNITULOSLASKELMA!C27</f>
        <v>#REF!</v>
      </c>
      <c r="M24" s="338" t="e">
        <f>+D24-KONSERNITULOSLASKELMA!D27</f>
        <v>#REF!</v>
      </c>
      <c r="N24" s="338" t="e">
        <f>+E24-KONSERNITULOSLASKELMA!E27</f>
        <v>#REF!</v>
      </c>
      <c r="O24" s="339" t="e">
        <f>+F24-KONSERNITULOSLASKELMA!F27</f>
        <v>#REF!</v>
      </c>
      <c r="Q24" s="146"/>
    </row>
    <row r="25" spans="1:17" x14ac:dyDescent="0.25">
      <c r="A25" s="402"/>
      <c r="B25" s="419"/>
      <c r="C25" s="420"/>
      <c r="D25" s="422"/>
      <c r="E25" s="423"/>
      <c r="F25" s="424"/>
      <c r="G25" s="397"/>
      <c r="H25" s="263"/>
      <c r="K25" s="336"/>
      <c r="L25" s="253"/>
      <c r="M25" s="253"/>
      <c r="N25" s="253"/>
      <c r="O25" s="226"/>
      <c r="Q25" s="146"/>
    </row>
    <row r="26" spans="1:17" x14ac:dyDescent="0.25">
      <c r="A26" s="407" t="s">
        <v>8</v>
      </c>
      <c r="B26" s="399"/>
      <c r="C26" s="400"/>
      <c r="D26" s="425"/>
      <c r="E26" s="426"/>
      <c r="F26" s="427"/>
      <c r="G26" s="397"/>
      <c r="H26" s="263"/>
      <c r="K26" s="336"/>
      <c r="L26" s="253"/>
      <c r="M26" s="253"/>
      <c r="N26" s="253"/>
      <c r="O26" s="226"/>
      <c r="Q26" s="146"/>
    </row>
    <row r="27" spans="1:17" x14ac:dyDescent="0.25">
      <c r="A27" s="402" t="s">
        <v>9</v>
      </c>
      <c r="B27" s="403" t="e">
        <f>B24+B28</f>
        <v>#REF!</v>
      </c>
      <c r="C27" s="404" t="e">
        <f>C24-C28</f>
        <v>#REF!</v>
      </c>
      <c r="D27" s="403" t="e">
        <f>D24+D28</f>
        <v>#REF!</v>
      </c>
      <c r="E27" s="404" t="e">
        <f>E24+E28</f>
        <v>#REF!</v>
      </c>
      <c r="F27" s="405" t="e">
        <f>F24+F28</f>
        <v>#REF!</v>
      </c>
      <c r="G27" s="397"/>
      <c r="H27" s="263"/>
      <c r="K27" s="337" t="e">
        <f>+B27-KONSERNITULOSLASKELMA!B30</f>
        <v>#REF!</v>
      </c>
      <c r="L27" s="338" t="e">
        <f>+C27-KONSERNITULOSLASKELMA!C30</f>
        <v>#REF!</v>
      </c>
      <c r="M27" s="338" t="e">
        <f>+D27-KONSERNITULOSLASKELMA!D30</f>
        <v>#REF!</v>
      </c>
      <c r="N27" s="338" t="e">
        <f>+E27-KONSERNITULOSLASKELMA!E30</f>
        <v>#REF!</v>
      </c>
      <c r="O27" s="339" t="e">
        <f>+F27-KONSERNITULOSLASKELMA!F30</f>
        <v>#REF!</v>
      </c>
      <c r="Q27" s="146"/>
    </row>
    <row r="28" spans="1:17" x14ac:dyDescent="0.25">
      <c r="A28" s="393" t="s">
        <v>154</v>
      </c>
      <c r="B28" s="399" t="e">
        <f>#REF!/1000000</f>
        <v>#REF!</v>
      </c>
      <c r="C28" s="400" t="e">
        <f>#REF!/1000000</f>
        <v>#REF!</v>
      </c>
      <c r="D28" s="399" t="e">
        <f>#REF!/1000000</f>
        <v>#REF!</v>
      </c>
      <c r="E28" s="400" t="e">
        <f>#REF!/1000000</f>
        <v>#REF!</v>
      </c>
      <c r="F28" s="401" t="e">
        <f>#REF!/1000000</f>
        <v>#REF!</v>
      </c>
      <c r="G28" s="397"/>
      <c r="H28" s="263"/>
      <c r="K28" s="337" t="e">
        <f>+B28-KONSERNITULOSLASKELMA!B31</f>
        <v>#REF!</v>
      </c>
      <c r="L28" s="338" t="e">
        <f>+C28-KONSERNITULOSLASKELMA!C31</f>
        <v>#REF!</v>
      </c>
      <c r="M28" s="338" t="e">
        <f>+D28-KONSERNITULOSLASKELMA!D31</f>
        <v>#REF!</v>
      </c>
      <c r="N28" s="338" t="e">
        <f>+E28-KONSERNITULOSLASKELMA!E31</f>
        <v>#REF!</v>
      </c>
      <c r="O28" s="339" t="e">
        <f>+F28-KONSERNITULOSLASKELMA!F31</f>
        <v>#REF!</v>
      </c>
      <c r="Q28" s="146"/>
    </row>
    <row r="29" spans="1:17" x14ac:dyDescent="0.25">
      <c r="A29" s="402"/>
      <c r="B29" s="428"/>
      <c r="C29" s="429"/>
      <c r="D29" s="430"/>
      <c r="E29" s="431"/>
      <c r="F29" s="432"/>
      <c r="G29" s="397"/>
      <c r="H29" s="263"/>
      <c r="K29" s="336"/>
      <c r="L29" s="253"/>
      <c r="M29" s="253"/>
      <c r="N29" s="253"/>
      <c r="O29" s="226"/>
      <c r="Q29" s="146"/>
    </row>
    <row r="30" spans="1:17" ht="26.4" x14ac:dyDescent="0.25">
      <c r="A30" s="433" t="s">
        <v>10</v>
      </c>
      <c r="B30" s="395"/>
      <c r="C30" s="394"/>
      <c r="D30" s="395"/>
      <c r="E30" s="394"/>
      <c r="F30" s="434"/>
      <c r="G30" s="397"/>
      <c r="H30" s="263"/>
      <c r="K30" s="336"/>
      <c r="L30" s="253"/>
      <c r="M30" s="253"/>
      <c r="N30" s="253"/>
      <c r="O30" s="226"/>
      <c r="Q30" s="146"/>
    </row>
    <row r="31" spans="1:17" x14ac:dyDescent="0.25">
      <c r="A31" s="393" t="s">
        <v>220</v>
      </c>
      <c r="B31" s="435" t="e">
        <f>#REF!</f>
        <v>#REF!</v>
      </c>
      <c r="C31" s="436" t="e">
        <f>#REF!</f>
        <v>#REF!</v>
      </c>
      <c r="D31" s="435" t="e">
        <f>#REF!</f>
        <v>#REF!</v>
      </c>
      <c r="E31" s="436" t="e">
        <f>#REF!</f>
        <v>#REF!</v>
      </c>
      <c r="F31" s="437">
        <v>1.1310683346393753</v>
      </c>
      <c r="G31" s="397"/>
      <c r="H31" s="263"/>
      <c r="K31" s="337" t="e">
        <f>+B31-KONSERNITULOSLASKELMA!B34</f>
        <v>#REF!</v>
      </c>
      <c r="L31" s="338" t="e">
        <f>+C31-KONSERNITULOSLASKELMA!C34</f>
        <v>#REF!</v>
      </c>
      <c r="M31" s="338" t="e">
        <f>+D31-KONSERNITULOSLASKELMA!D34</f>
        <v>#REF!</v>
      </c>
      <c r="N31" s="338" t="e">
        <f>+E31-KONSERNITULOSLASKELMA!E34</f>
        <v>#REF!</v>
      </c>
      <c r="O31" s="339">
        <f>+F31-KONSERNITULOSLASKELMA!F34</f>
        <v>0.24414934806592614</v>
      </c>
      <c r="Q31" s="146"/>
    </row>
    <row r="32" spans="1:17" x14ac:dyDescent="0.25">
      <c r="A32" s="438" t="s">
        <v>221</v>
      </c>
      <c r="B32" s="439" t="e">
        <f>#REF!</f>
        <v>#REF!</v>
      </c>
      <c r="C32" s="440" t="e">
        <f>#REF!</f>
        <v>#REF!</v>
      </c>
      <c r="D32" s="439" t="e">
        <f>#REF!</f>
        <v>#REF!</v>
      </c>
      <c r="E32" s="440" t="e">
        <f>#REF!</f>
        <v>#REF!</v>
      </c>
      <c r="F32" s="441">
        <v>1.1306301069055329</v>
      </c>
      <c r="G32" s="397"/>
      <c r="H32" s="266"/>
      <c r="K32" s="337" t="e">
        <f>+B32-KONSERNITULOSLASKELMA!B35</f>
        <v>#REF!</v>
      </c>
      <c r="L32" s="338" t="e">
        <f>+C32-KONSERNITULOSLASKELMA!C35</f>
        <v>#REF!</v>
      </c>
      <c r="M32" s="338" t="e">
        <f>+D32-KONSERNITULOSLASKELMA!D35</f>
        <v>#REF!</v>
      </c>
      <c r="N32" s="338" t="e">
        <f>+E32-KONSERNITULOSLASKELMA!E35</f>
        <v>#REF!</v>
      </c>
      <c r="O32" s="339">
        <f>+F32-KONSERNITULOSLASKELMA!F35</f>
        <v>0.24403710995165406</v>
      </c>
      <c r="Q32" s="146"/>
    </row>
    <row r="33" spans="1:17" x14ac:dyDescent="0.25">
      <c r="B33" s="173"/>
      <c r="H33" s="267"/>
      <c r="K33" s="340"/>
      <c r="L33" s="341"/>
      <c r="M33" s="341"/>
      <c r="N33" s="341"/>
      <c r="O33" s="342"/>
      <c r="Q33" s="146"/>
    </row>
    <row r="34" spans="1:17" x14ac:dyDescent="0.25">
      <c r="H34" s="267"/>
      <c r="Q34" s="146"/>
    </row>
    <row r="35" spans="1:17" ht="15.6" x14ac:dyDescent="0.3">
      <c r="A35" s="212" t="s">
        <v>258</v>
      </c>
      <c r="B35" s="446"/>
      <c r="C35" s="455"/>
      <c r="D35" s="212"/>
      <c r="E35" s="843"/>
      <c r="F35" s="843"/>
      <c r="G35" s="844"/>
      <c r="H35" s="267"/>
      <c r="K35" s="338" t="e">
        <f>+B27-#REF!/1000000</f>
        <v>#REF!</v>
      </c>
      <c r="L35" s="338" t="e">
        <f>+C27-#REF!/1000000</f>
        <v>#REF!</v>
      </c>
      <c r="M35" s="338" t="e">
        <f>+D27-#REF!/1000000</f>
        <v>#REF!</v>
      </c>
      <c r="N35" s="338" t="e">
        <f>+E27-#REF!/1000000</f>
        <v>#REF!</v>
      </c>
      <c r="O35" s="338" t="e">
        <f>+F27-#REF!/1000000</f>
        <v>#REF!</v>
      </c>
    </row>
    <row r="36" spans="1:17" x14ac:dyDescent="0.25">
      <c r="A36" s="257" t="s">
        <v>269</v>
      </c>
      <c r="B36" s="447"/>
      <c r="C36" s="455"/>
      <c r="D36" s="846" t="s">
        <v>243</v>
      </c>
      <c r="E36" s="847"/>
      <c r="F36" s="847"/>
      <c r="G36" s="848"/>
      <c r="H36" s="267"/>
      <c r="K36" s="338"/>
      <c r="L36" s="338"/>
      <c r="M36" s="338"/>
      <c r="N36" s="338"/>
      <c r="O36" s="338"/>
    </row>
    <row r="37" spans="1:17" x14ac:dyDescent="0.25">
      <c r="A37" s="442" t="s">
        <v>252</v>
      </c>
      <c r="B37" s="443">
        <v>45680</v>
      </c>
      <c r="C37" s="397"/>
      <c r="D37" s="849"/>
      <c r="E37" s="850"/>
      <c r="F37" s="850"/>
      <c r="G37" s="851"/>
    </row>
    <row r="38" spans="1:17" x14ac:dyDescent="0.25">
      <c r="A38" s="442" t="s">
        <v>253</v>
      </c>
      <c r="B38" s="443">
        <v>-9501.4399999999987</v>
      </c>
      <c r="C38" s="397"/>
      <c r="D38" s="852" t="s">
        <v>266</v>
      </c>
      <c r="E38" s="853"/>
      <c r="F38" s="853"/>
      <c r="G38" s="854"/>
    </row>
    <row r="39" spans="1:17" x14ac:dyDescent="0.25">
      <c r="A39" s="442" t="s">
        <v>254</v>
      </c>
      <c r="B39" s="443">
        <v>186.7602</v>
      </c>
      <c r="C39" s="397"/>
      <c r="D39" s="855" t="s">
        <v>267</v>
      </c>
      <c r="E39" s="856"/>
      <c r="F39" s="856"/>
      <c r="G39" s="857"/>
    </row>
    <row r="40" spans="1:17" ht="14.25" customHeight="1" x14ac:dyDescent="0.25">
      <c r="A40" s="442" t="s">
        <v>255</v>
      </c>
      <c r="B40" s="443">
        <v>-1239.54929148319</v>
      </c>
      <c r="C40" s="397"/>
      <c r="D40" s="861" t="s">
        <v>268</v>
      </c>
      <c r="E40" s="862"/>
      <c r="F40" s="862"/>
      <c r="G40" s="863"/>
    </row>
    <row r="41" spans="1:17" x14ac:dyDescent="0.25">
      <c r="A41" s="442" t="s">
        <v>256</v>
      </c>
      <c r="B41" s="443">
        <v>-10554.229091483188</v>
      </c>
      <c r="C41" s="397"/>
      <c r="D41" s="861"/>
      <c r="E41" s="862"/>
      <c r="F41" s="862"/>
      <c r="G41" s="863"/>
    </row>
    <row r="42" spans="1:17" x14ac:dyDescent="0.25">
      <c r="A42" s="444" t="s">
        <v>257</v>
      </c>
      <c r="B42" s="445">
        <v>-0.23104704666119064</v>
      </c>
      <c r="C42" s="397"/>
      <c r="D42" s="858"/>
      <c r="E42" s="859"/>
      <c r="F42" s="859"/>
      <c r="G42" s="860"/>
    </row>
    <row r="43" spans="1:17" x14ac:dyDescent="0.25">
      <c r="A43" s="397"/>
      <c r="B43" s="397"/>
      <c r="C43" s="397"/>
      <c r="D43" s="397"/>
      <c r="E43" s="397"/>
      <c r="F43" s="397"/>
      <c r="G43" s="397"/>
    </row>
    <row r="44" spans="1:17" x14ac:dyDescent="0.25">
      <c r="A44" s="397"/>
      <c r="B44" s="397"/>
      <c r="C44" s="397"/>
      <c r="D44" s="397"/>
      <c r="E44" s="397"/>
      <c r="F44" s="397"/>
      <c r="G44" s="397"/>
    </row>
    <row r="45" spans="1:17" ht="15.6" x14ac:dyDescent="0.3">
      <c r="A45" s="212" t="s">
        <v>259</v>
      </c>
      <c r="B45" s="446"/>
      <c r="C45" s="397"/>
      <c r="D45" s="212"/>
      <c r="E45" s="843"/>
      <c r="F45" s="843"/>
      <c r="G45" s="844"/>
    </row>
    <row r="46" spans="1:17" x14ac:dyDescent="0.25">
      <c r="A46" s="257" t="s">
        <v>230</v>
      </c>
      <c r="B46" s="447"/>
      <c r="C46" s="397"/>
      <c r="D46" s="846" t="s">
        <v>243</v>
      </c>
      <c r="E46" s="847"/>
      <c r="F46" s="847"/>
      <c r="G46" s="848"/>
    </row>
    <row r="47" spans="1:17" x14ac:dyDescent="0.25">
      <c r="A47" s="442" t="s">
        <v>5</v>
      </c>
      <c r="B47" s="448" t="e">
        <f>#REF!/1000000</f>
        <v>#REF!</v>
      </c>
      <c r="C47" s="397"/>
      <c r="D47" s="849"/>
      <c r="E47" s="850"/>
      <c r="F47" s="850"/>
      <c r="G47" s="851"/>
    </row>
    <row r="48" spans="1:17" x14ac:dyDescent="0.25">
      <c r="A48" s="442"/>
      <c r="B48" s="448"/>
      <c r="C48" s="397"/>
      <c r="D48" s="852"/>
      <c r="E48" s="853"/>
      <c r="F48" s="853"/>
      <c r="G48" s="854"/>
    </row>
    <row r="49" spans="1:7" x14ac:dyDescent="0.25">
      <c r="A49" s="442" t="s">
        <v>260</v>
      </c>
      <c r="B49" s="448">
        <v>-7.5327029999999997</v>
      </c>
      <c r="C49" s="397"/>
      <c r="D49" s="855" t="s">
        <v>270</v>
      </c>
      <c r="E49" s="856"/>
      <c r="F49" s="856"/>
      <c r="G49" s="857"/>
    </row>
    <row r="50" spans="1:7" x14ac:dyDescent="0.25">
      <c r="A50" s="442" t="s">
        <v>261</v>
      </c>
      <c r="B50" s="448">
        <v>-1.2631E-2</v>
      </c>
      <c r="C50" s="397"/>
      <c r="D50" s="449"/>
      <c r="E50" s="450"/>
      <c r="F50" s="450"/>
      <c r="G50" s="451"/>
    </row>
    <row r="51" spans="1:7" x14ac:dyDescent="0.25">
      <c r="A51" s="442" t="s">
        <v>262</v>
      </c>
      <c r="B51" s="448">
        <v>1.160094</v>
      </c>
      <c r="C51" s="397"/>
      <c r="D51" s="861" t="s">
        <v>262</v>
      </c>
      <c r="E51" s="862"/>
      <c r="F51" s="862"/>
      <c r="G51" s="863"/>
    </row>
    <row r="52" spans="1:7" x14ac:dyDescent="0.25">
      <c r="A52" s="442" t="s">
        <v>263</v>
      </c>
      <c r="B52" s="448">
        <v>-1.1537379999999999</v>
      </c>
      <c r="C52" s="397"/>
      <c r="D52" s="861" t="s">
        <v>262</v>
      </c>
      <c r="E52" s="862"/>
      <c r="F52" s="862"/>
      <c r="G52" s="863"/>
    </row>
    <row r="53" spans="1:7" x14ac:dyDescent="0.25">
      <c r="A53" s="442" t="s">
        <v>264</v>
      </c>
      <c r="B53" s="448">
        <v>8.9999999999999993E-3</v>
      </c>
      <c r="C53" s="397"/>
      <c r="D53" s="861" t="s">
        <v>264</v>
      </c>
      <c r="E53" s="862"/>
      <c r="F53" s="862"/>
      <c r="G53" s="863"/>
    </row>
    <row r="54" spans="1:7" x14ac:dyDescent="0.25">
      <c r="A54" s="442" t="s">
        <v>265</v>
      </c>
      <c r="B54" s="448">
        <f>SUM(B49:B53)</f>
        <v>-7.5299779999999989</v>
      </c>
      <c r="C54" s="397"/>
      <c r="D54" s="452"/>
      <c r="E54" s="453"/>
      <c r="F54" s="453"/>
      <c r="G54" s="454"/>
    </row>
    <row r="55" spans="1:7" x14ac:dyDescent="0.25">
      <c r="A55" s="444" t="s">
        <v>257</v>
      </c>
      <c r="B55" s="445" t="e">
        <f>B54/B47</f>
        <v>#REF!</v>
      </c>
      <c r="C55" s="397"/>
      <c r="D55" s="858"/>
      <c r="E55" s="859"/>
      <c r="F55" s="859"/>
      <c r="G55" s="860"/>
    </row>
  </sheetData>
  <mergeCells count="17">
    <mergeCell ref="D47:G47"/>
    <mergeCell ref="D48:G48"/>
    <mergeCell ref="D49:G49"/>
    <mergeCell ref="D55:G55"/>
    <mergeCell ref="D51:G51"/>
    <mergeCell ref="D52:G52"/>
    <mergeCell ref="D53:G53"/>
    <mergeCell ref="E45:G45"/>
    <mergeCell ref="H8:H9"/>
    <mergeCell ref="D36:G36"/>
    <mergeCell ref="D46:G46"/>
    <mergeCell ref="E35:G35"/>
    <mergeCell ref="D37:G37"/>
    <mergeCell ref="D38:G38"/>
    <mergeCell ref="D39:G39"/>
    <mergeCell ref="D42:G42"/>
    <mergeCell ref="D40:G41"/>
  </mergeCells>
  <pageMargins left="0.99" right="0.27" top="0.98425196850393704" bottom="0" header="0.79" footer="0.4921259845"/>
  <pageSetup paperSize="9" scale="90" fitToHeight="7"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3">
    <pageSetUpPr fitToPage="1"/>
  </sheetPr>
  <dimension ref="A1:D46"/>
  <sheetViews>
    <sheetView zoomScaleNormal="100" workbookViewId="0">
      <selection activeCell="B5" sqref="B5"/>
    </sheetView>
  </sheetViews>
  <sheetFormatPr defaultColWidth="9.109375" defaultRowHeight="13.2" x14ac:dyDescent="0.25"/>
  <cols>
    <col min="1" max="1" width="49.5546875" style="93" customWidth="1"/>
    <col min="2" max="2" width="11.44140625" style="191" customWidth="1"/>
    <col min="3" max="3" width="11.109375" style="192" customWidth="1"/>
    <col min="4" max="4" width="9.109375" style="615"/>
    <col min="5" max="16384" width="9.109375" style="93"/>
  </cols>
  <sheetData>
    <row r="1" spans="1:4" ht="15.6" x14ac:dyDescent="0.3">
      <c r="A1" s="134" t="s">
        <v>292</v>
      </c>
      <c r="C1" s="519"/>
      <c r="D1" s="114"/>
    </row>
    <row r="2" spans="1:4" x14ac:dyDescent="0.25">
      <c r="B2" s="194"/>
      <c r="D2" s="114"/>
    </row>
    <row r="3" spans="1:4" x14ac:dyDescent="0.25">
      <c r="A3" s="94" t="s">
        <v>97</v>
      </c>
      <c r="D3" s="114"/>
    </row>
    <row r="4" spans="1:4" x14ac:dyDescent="0.25">
      <c r="A4" s="94"/>
      <c r="B4" s="350"/>
      <c r="C4" s="519"/>
      <c r="D4" s="697"/>
    </row>
    <row r="5" spans="1:4" x14ac:dyDescent="0.25">
      <c r="A5" s="95" t="s">
        <v>211</v>
      </c>
      <c r="B5" s="203" t="s">
        <v>341</v>
      </c>
      <c r="C5" s="203" t="s">
        <v>342</v>
      </c>
      <c r="D5" s="203" t="s">
        <v>301</v>
      </c>
    </row>
    <row r="7" spans="1:4" x14ac:dyDescent="0.25">
      <c r="A7" s="96" t="s">
        <v>125</v>
      </c>
      <c r="B7" s="351"/>
      <c r="D7" s="351"/>
    </row>
    <row r="8" spans="1:4" x14ac:dyDescent="0.25">
      <c r="A8" s="97" t="s">
        <v>148</v>
      </c>
      <c r="B8" s="761">
        <v>0.147871</v>
      </c>
      <c r="C8" s="747">
        <v>0.147871</v>
      </c>
      <c r="D8" s="747">
        <v>0.147871</v>
      </c>
    </row>
    <row r="9" spans="1:4" x14ac:dyDescent="0.25">
      <c r="A9" s="98" t="s">
        <v>98</v>
      </c>
      <c r="B9" s="761">
        <v>5.8827029999999995E-2</v>
      </c>
      <c r="C9" s="747">
        <v>0.12177833</v>
      </c>
      <c r="D9" s="747">
        <v>0.11773517</v>
      </c>
    </row>
    <row r="10" spans="1:4" x14ac:dyDescent="0.25">
      <c r="A10" s="99"/>
      <c r="C10" s="615"/>
      <c r="D10" s="698"/>
    </row>
    <row r="11" spans="1:4" x14ac:dyDescent="0.25">
      <c r="A11" s="93" t="s">
        <v>99</v>
      </c>
      <c r="B11" s="761">
        <v>13.538171589999999</v>
      </c>
      <c r="C11" s="747">
        <v>10.99537159</v>
      </c>
      <c r="D11" s="747">
        <v>10.23120159</v>
      </c>
    </row>
    <row r="13" spans="1:4" x14ac:dyDescent="0.25">
      <c r="A13" s="93" t="s">
        <v>119</v>
      </c>
    </row>
    <row r="15" spans="1:4" x14ac:dyDescent="0.25">
      <c r="A15" s="94" t="s">
        <v>102</v>
      </c>
      <c r="D15" s="191"/>
    </row>
    <row r="16" spans="1:4" x14ac:dyDescent="0.25">
      <c r="A16" s="193"/>
      <c r="D16" s="191"/>
    </row>
    <row r="17" spans="1:4" x14ac:dyDescent="0.25">
      <c r="A17" s="102" t="s">
        <v>160</v>
      </c>
      <c r="D17" s="191"/>
    </row>
    <row r="18" spans="1:4" x14ac:dyDescent="0.25">
      <c r="A18" s="92"/>
    </row>
    <row r="19" spans="1:4" x14ac:dyDescent="0.25">
      <c r="A19" s="95" t="s">
        <v>211</v>
      </c>
      <c r="B19" s="203" t="s">
        <v>341</v>
      </c>
      <c r="C19" s="203" t="s">
        <v>342</v>
      </c>
      <c r="D19" s="203" t="s">
        <v>301</v>
      </c>
    </row>
    <row r="20" spans="1:4" x14ac:dyDescent="0.25">
      <c r="A20" s="103"/>
      <c r="B20" s="352"/>
      <c r="D20" s="614"/>
    </row>
    <row r="21" spans="1:4" x14ac:dyDescent="0.25">
      <c r="A21" s="92" t="s">
        <v>198</v>
      </c>
    </row>
    <row r="22" spans="1:4" x14ac:dyDescent="0.25">
      <c r="A22" s="92"/>
    </row>
    <row r="23" spans="1:4" x14ac:dyDescent="0.25">
      <c r="A23" s="93" t="s">
        <v>100</v>
      </c>
      <c r="B23" s="763" t="s">
        <v>197</v>
      </c>
      <c r="C23" s="767">
        <v>1.8180000000000001</v>
      </c>
      <c r="D23" s="749">
        <v>0.90909091000000009</v>
      </c>
    </row>
    <row r="24" spans="1:4" x14ac:dyDescent="0.25">
      <c r="A24" s="93" t="s">
        <v>101</v>
      </c>
      <c r="B24" s="763" t="s">
        <v>197</v>
      </c>
      <c r="C24" s="749" t="s">
        <v>197</v>
      </c>
      <c r="D24" s="749" t="s">
        <v>197</v>
      </c>
    </row>
    <row r="25" spans="1:4" x14ac:dyDescent="0.25">
      <c r="A25" s="100" t="s">
        <v>103</v>
      </c>
      <c r="B25" s="762">
        <v>30</v>
      </c>
      <c r="C25" s="768">
        <v>30</v>
      </c>
      <c r="D25" s="750">
        <v>30</v>
      </c>
    </row>
    <row r="26" spans="1:4" x14ac:dyDescent="0.25">
      <c r="A26" s="93" t="s">
        <v>74</v>
      </c>
      <c r="B26" s="763">
        <v>30</v>
      </c>
      <c r="C26" s="747">
        <v>31.818000000000001</v>
      </c>
      <c r="D26" s="749">
        <v>30.90909091</v>
      </c>
    </row>
    <row r="27" spans="1:4" x14ac:dyDescent="0.25">
      <c r="A27" s="93" t="s">
        <v>118</v>
      </c>
      <c r="B27" s="764">
        <v>-1.0256632700000001</v>
      </c>
      <c r="C27" s="78">
        <v>-0.41375823</v>
      </c>
      <c r="D27" s="78">
        <v>-0.57172702999999991</v>
      </c>
    </row>
    <row r="28" spans="1:4" x14ac:dyDescent="0.25">
      <c r="C28" s="554"/>
      <c r="D28" s="554"/>
    </row>
    <row r="29" spans="1:4" ht="66" customHeight="1" x14ac:dyDescent="0.25">
      <c r="A29" s="882" t="s">
        <v>324</v>
      </c>
      <c r="B29" s="882"/>
      <c r="C29" s="882"/>
      <c r="D29" s="882"/>
    </row>
    <row r="30" spans="1:4" x14ac:dyDescent="0.25">
      <c r="A30" s="883" t="s">
        <v>158</v>
      </c>
      <c r="B30" s="883"/>
      <c r="C30" s="883"/>
      <c r="D30" s="883"/>
    </row>
    <row r="31" spans="1:4" x14ac:dyDescent="0.25">
      <c r="A31" s="32" t="s">
        <v>152</v>
      </c>
      <c r="B31" s="348"/>
      <c r="C31" s="194"/>
    </row>
    <row r="33" spans="1:4" x14ac:dyDescent="0.25">
      <c r="A33" s="95" t="s">
        <v>211</v>
      </c>
      <c r="B33" s="203" t="s">
        <v>341</v>
      </c>
      <c r="C33" s="203" t="s">
        <v>342</v>
      </c>
      <c r="D33" s="203" t="s">
        <v>301</v>
      </c>
    </row>
    <row r="35" spans="1:4" x14ac:dyDescent="0.25">
      <c r="A35" s="101" t="s">
        <v>153</v>
      </c>
      <c r="B35" s="760"/>
      <c r="C35" s="555"/>
      <c r="D35" s="699"/>
    </row>
    <row r="36" spans="1:4" x14ac:dyDescent="0.25">
      <c r="A36" s="101"/>
      <c r="B36" s="760"/>
      <c r="C36" s="555"/>
      <c r="D36" s="699"/>
    </row>
    <row r="37" spans="1:4" x14ac:dyDescent="0.25">
      <c r="A37" s="101" t="s">
        <v>100</v>
      </c>
      <c r="B37" s="765">
        <v>1.4976674999999999</v>
      </c>
      <c r="C37" s="748">
        <v>1.3348565999999999</v>
      </c>
      <c r="D37" s="748">
        <v>1.5664803</v>
      </c>
    </row>
    <row r="38" spans="1:4" ht="12" customHeight="1" x14ac:dyDescent="0.25">
      <c r="A38" s="104" t="s">
        <v>150</v>
      </c>
      <c r="B38" s="766" t="s">
        <v>197</v>
      </c>
      <c r="C38" s="751" t="s">
        <v>197</v>
      </c>
      <c r="D38" s="751" t="s">
        <v>197</v>
      </c>
    </row>
    <row r="39" spans="1:4" x14ac:dyDescent="0.25">
      <c r="A39" s="101" t="s">
        <v>151</v>
      </c>
      <c r="B39" s="765">
        <v>1.4976674999999999</v>
      </c>
      <c r="C39" s="748">
        <v>1.3348565999999999</v>
      </c>
      <c r="D39" s="748">
        <v>1.5664803</v>
      </c>
    </row>
    <row r="40" spans="1:4" x14ac:dyDescent="0.25">
      <c r="A40" s="101" t="s">
        <v>118</v>
      </c>
      <c r="B40" s="765">
        <v>-2.4796629999999986E-2</v>
      </c>
      <c r="C40" s="748">
        <v>0.14497626</v>
      </c>
      <c r="D40" s="748">
        <v>-2.6389269999999999E-2</v>
      </c>
    </row>
    <row r="41" spans="1:4" x14ac:dyDescent="0.25">
      <c r="A41" s="101"/>
      <c r="B41" s="353"/>
      <c r="C41" s="555"/>
    </row>
    <row r="43" spans="1:4" ht="75.75" customHeight="1" x14ac:dyDescent="0.25">
      <c r="A43" s="884" t="s">
        <v>325</v>
      </c>
      <c r="B43" s="884"/>
      <c r="C43" s="884"/>
      <c r="D43" s="884"/>
    </row>
    <row r="44" spans="1:4" ht="87" customHeight="1" x14ac:dyDescent="0.25">
      <c r="A44" s="885"/>
      <c r="B44" s="885"/>
      <c r="C44" s="885"/>
    </row>
    <row r="45" spans="1:4" x14ac:dyDescent="0.25">
      <c r="A45" s="179"/>
      <c r="B45" s="348"/>
      <c r="C45" s="53"/>
      <c r="D45" s="53"/>
    </row>
    <row r="46" spans="1:4" x14ac:dyDescent="0.25">
      <c r="A46" s="179"/>
      <c r="B46" s="348"/>
      <c r="C46" s="53"/>
      <c r="D46" s="53"/>
    </row>
  </sheetData>
  <mergeCells count="4">
    <mergeCell ref="A29:D29"/>
    <mergeCell ref="A30:D30"/>
    <mergeCell ref="A43:D43"/>
    <mergeCell ref="A44:C44"/>
  </mergeCells>
  <phoneticPr fontId="12" type="noConversion"/>
  <pageMargins left="0.75" right="0.75" top="0.64" bottom="0.35" header="0.4921259845" footer="0.41"/>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2">
    <pageSetUpPr fitToPage="1"/>
  </sheetPr>
  <dimension ref="A1:AB55"/>
  <sheetViews>
    <sheetView zoomScale="90" zoomScaleNormal="90" workbookViewId="0">
      <selection activeCell="A21" sqref="A21"/>
    </sheetView>
  </sheetViews>
  <sheetFormatPr defaultColWidth="11.44140625" defaultRowHeight="15" outlineLevelRow="1" x14ac:dyDescent="0.25"/>
  <cols>
    <col min="1" max="1" width="47.88671875" style="50" customWidth="1"/>
    <col min="2" max="2" width="12.44140625" style="50" customWidth="1"/>
    <col min="3" max="3" width="10.44140625" style="50" customWidth="1"/>
    <col min="4" max="4" width="13.109375" style="50" customWidth="1"/>
    <col min="5" max="5" width="13.109375" style="46" customWidth="1"/>
    <col min="6" max="7" width="14" style="50" bestFit="1" customWidth="1"/>
    <col min="8" max="8" width="14.88671875" style="50" customWidth="1"/>
    <col min="9" max="9" width="12.44140625" style="50" customWidth="1"/>
    <col min="10" max="10" width="15.5546875" style="50" customWidth="1"/>
    <col min="11" max="16384" width="11.44140625" style="50"/>
  </cols>
  <sheetData>
    <row r="1" spans="1:10" ht="15.6" x14ac:dyDescent="0.3">
      <c r="A1" s="132" t="s">
        <v>77</v>
      </c>
      <c r="C1" s="36"/>
      <c r="D1" s="36"/>
      <c r="E1" s="47"/>
      <c r="F1" s="37"/>
      <c r="G1" s="37"/>
      <c r="H1" s="37"/>
      <c r="I1" s="37"/>
    </row>
    <row r="2" spans="1:10" ht="12.75" customHeight="1" x14ac:dyDescent="0.25">
      <c r="A2" s="56"/>
      <c r="C2" s="36"/>
      <c r="D2" s="494" t="s">
        <v>287</v>
      </c>
      <c r="E2" s="47"/>
      <c r="F2" s="37"/>
      <c r="G2" s="37"/>
      <c r="H2" s="37"/>
      <c r="I2" s="37"/>
    </row>
    <row r="3" spans="1:10" ht="17.25" customHeight="1" x14ac:dyDescent="0.3">
      <c r="A3" s="39" t="s">
        <v>144</v>
      </c>
      <c r="B3" s="36"/>
      <c r="C3" s="36"/>
      <c r="D3" s="37"/>
      <c r="E3" s="47"/>
      <c r="F3" s="37"/>
      <c r="G3" s="38"/>
      <c r="H3" s="37"/>
      <c r="I3" s="37"/>
    </row>
    <row r="4" spans="1:10" x14ac:dyDescent="0.25">
      <c r="C4" s="86"/>
    </row>
    <row r="5" spans="1:10" ht="52.8" x14ac:dyDescent="0.25">
      <c r="A5" s="40" t="s">
        <v>211</v>
      </c>
      <c r="B5" s="127" t="s">
        <v>75</v>
      </c>
      <c r="C5" s="127" t="s">
        <v>188</v>
      </c>
      <c r="D5" s="127" t="s">
        <v>175</v>
      </c>
      <c r="E5" s="127" t="s">
        <v>181</v>
      </c>
      <c r="F5" s="128" t="s">
        <v>38</v>
      </c>
      <c r="G5" s="127" t="s">
        <v>35</v>
      </c>
      <c r="H5" s="128" t="s">
        <v>182</v>
      </c>
      <c r="I5" s="128" t="s">
        <v>39</v>
      </c>
    </row>
    <row r="6" spans="1:10" x14ac:dyDescent="0.25">
      <c r="A6" s="37"/>
      <c r="B6" s="41"/>
      <c r="C6" s="41"/>
      <c r="D6" s="41"/>
      <c r="E6" s="41"/>
      <c r="F6" s="41"/>
      <c r="G6" s="41"/>
      <c r="H6" s="41"/>
      <c r="I6" s="41"/>
    </row>
    <row r="7" spans="1:10" x14ac:dyDescent="0.25">
      <c r="A7" s="37" t="s">
        <v>291</v>
      </c>
      <c r="B7" s="69">
        <v>19.399000000000001</v>
      </c>
      <c r="C7" s="69">
        <v>-3.0300628898042703</v>
      </c>
      <c r="D7" s="69">
        <v>-5.5027310000000051E-2</v>
      </c>
      <c r="E7" s="69">
        <v>0.44273833702050802</v>
      </c>
      <c r="F7" s="69">
        <v>206.06668164288129</v>
      </c>
      <c r="G7" s="69">
        <v>222.82301530641195</v>
      </c>
      <c r="H7" s="69">
        <v>0.17807193779160199</v>
      </c>
      <c r="I7" s="69">
        <v>223.00108724420352</v>
      </c>
    </row>
    <row r="8" spans="1:10" x14ac:dyDescent="0.25">
      <c r="A8" s="41" t="s">
        <v>183</v>
      </c>
      <c r="B8" s="69"/>
      <c r="C8" s="384"/>
      <c r="D8" s="384"/>
      <c r="E8" s="69"/>
      <c r="F8" s="384"/>
      <c r="G8" s="384"/>
      <c r="H8" s="384"/>
      <c r="I8" s="384"/>
    </row>
    <row r="9" spans="1:10" x14ac:dyDescent="0.25">
      <c r="A9" s="57" t="s">
        <v>184</v>
      </c>
      <c r="B9" s="69"/>
      <c r="C9" s="69"/>
      <c r="D9" s="69"/>
      <c r="E9" s="69"/>
      <c r="F9" s="69">
        <v>33.6959247185032</v>
      </c>
      <c r="G9" s="71">
        <v>33.6959247185032</v>
      </c>
      <c r="H9" s="69">
        <v>1.3523858596695399E-2</v>
      </c>
      <c r="I9" s="71">
        <v>33.709448577099899</v>
      </c>
      <c r="J9" s="493"/>
    </row>
    <row r="10" spans="1:10" ht="26.4" x14ac:dyDescent="0.25">
      <c r="A10" s="59" t="s">
        <v>164</v>
      </c>
      <c r="B10" s="69"/>
      <c r="C10" s="69"/>
      <c r="D10" s="69"/>
      <c r="E10" s="69"/>
      <c r="F10" s="69">
        <v>5.4024000000000003E-2</v>
      </c>
      <c r="G10" s="71">
        <v>5.4024000000000003E-2</v>
      </c>
      <c r="H10" s="69"/>
      <c r="I10" s="71">
        <v>5.4024000000000003E-2</v>
      </c>
    </row>
    <row r="11" spans="1:10" x14ac:dyDescent="0.25">
      <c r="A11" s="41" t="s">
        <v>189</v>
      </c>
      <c r="B11" s="69"/>
      <c r="C11" s="69"/>
      <c r="D11" s="69">
        <v>-0.11162052</v>
      </c>
      <c r="E11" s="69"/>
      <c r="F11" s="69"/>
      <c r="G11" s="71">
        <v>-0.11162052</v>
      </c>
      <c r="H11" s="69"/>
      <c r="I11" s="71">
        <v>-0.11162052</v>
      </c>
    </row>
    <row r="12" spans="1:10" outlineLevel="1" x14ac:dyDescent="0.25">
      <c r="A12" s="113" t="s">
        <v>190</v>
      </c>
      <c r="B12" s="69"/>
      <c r="C12" s="69"/>
      <c r="D12" s="69"/>
      <c r="E12" s="69"/>
      <c r="F12" s="69"/>
      <c r="G12" s="71"/>
      <c r="H12" s="69"/>
      <c r="I12" s="71"/>
    </row>
    <row r="13" spans="1:10" x14ac:dyDescent="0.25">
      <c r="A13" s="42" t="s">
        <v>191</v>
      </c>
      <c r="B13" s="72"/>
      <c r="C13" s="72">
        <v>-2.7144928216808801</v>
      </c>
      <c r="D13" s="72"/>
      <c r="E13" s="72"/>
      <c r="F13" s="72"/>
      <c r="G13" s="72">
        <v>-2.7144928216808801</v>
      </c>
      <c r="H13" s="72">
        <v>-1.3693039586360379E-2</v>
      </c>
      <c r="I13" s="72">
        <v>-2.7281858612672405</v>
      </c>
    </row>
    <row r="14" spans="1:10" x14ac:dyDescent="0.25">
      <c r="A14" s="37" t="s">
        <v>185</v>
      </c>
      <c r="B14" s="69"/>
      <c r="C14" s="69">
        <v>-2.7144928216808801</v>
      </c>
      <c r="D14" s="69">
        <v>-0.11162052</v>
      </c>
      <c r="E14" s="69"/>
      <c r="F14" s="69">
        <v>33.749948718503198</v>
      </c>
      <c r="G14" s="69">
        <v>30.923835376822314</v>
      </c>
      <c r="H14" s="69">
        <v>-1.6918098966497985E-4</v>
      </c>
      <c r="I14" s="69">
        <v>30.923666195832652</v>
      </c>
      <c r="J14" s="493"/>
    </row>
    <row r="15" spans="1:10" x14ac:dyDescent="0.25">
      <c r="A15" s="37"/>
      <c r="B15" s="69"/>
      <c r="C15" s="69"/>
      <c r="D15" s="69"/>
      <c r="E15" s="69"/>
      <c r="F15" s="69"/>
      <c r="G15" s="69"/>
      <c r="H15" s="69"/>
      <c r="I15" s="69"/>
    </row>
    <row r="16" spans="1:10" x14ac:dyDescent="0.25">
      <c r="A16" s="37" t="s">
        <v>186</v>
      </c>
      <c r="B16" s="69"/>
      <c r="C16" s="69"/>
      <c r="D16" s="69"/>
      <c r="E16" s="69"/>
      <c r="F16" s="69"/>
      <c r="G16" s="69"/>
      <c r="H16" s="69"/>
      <c r="I16" s="69"/>
    </row>
    <row r="17" spans="1:28" x14ac:dyDescent="0.25">
      <c r="A17" s="59" t="s">
        <v>194</v>
      </c>
      <c r="B17" s="71"/>
      <c r="C17" s="71"/>
      <c r="D17" s="71"/>
      <c r="E17" s="71">
        <v>0.12433104</v>
      </c>
      <c r="F17" s="71">
        <v>-0.16130390000000003</v>
      </c>
      <c r="G17" s="71">
        <v>-3.6972860000000024E-2</v>
      </c>
      <c r="H17" s="71"/>
      <c r="I17" s="71">
        <v>-3.6972860000000024E-2</v>
      </c>
      <c r="J17" s="493"/>
    </row>
    <row r="18" spans="1:28" x14ac:dyDescent="0.25">
      <c r="A18" s="58" t="s">
        <v>192</v>
      </c>
      <c r="B18" s="71"/>
      <c r="C18" s="71"/>
      <c r="D18" s="71"/>
      <c r="E18" s="385"/>
      <c r="F18" s="71">
        <v>-35.322586719999997</v>
      </c>
      <c r="G18" s="71">
        <v>-35.322586719999997</v>
      </c>
      <c r="H18" s="71"/>
      <c r="I18" s="71">
        <v>-35.322586719999997</v>
      </c>
      <c r="J18" s="493"/>
    </row>
    <row r="19" spans="1:28" x14ac:dyDescent="0.25">
      <c r="A19" s="490" t="s">
        <v>195</v>
      </c>
      <c r="B19" s="71"/>
      <c r="C19" s="71"/>
      <c r="D19" s="71"/>
      <c r="E19" s="71"/>
      <c r="F19" s="71"/>
      <c r="G19" s="71"/>
      <c r="H19" s="71"/>
      <c r="I19" s="71"/>
    </row>
    <row r="20" spans="1:28" x14ac:dyDescent="0.25">
      <c r="A20" s="491" t="s">
        <v>210</v>
      </c>
      <c r="B20" s="72"/>
      <c r="C20" s="72"/>
      <c r="D20" s="72"/>
      <c r="E20" s="72"/>
      <c r="F20" s="72"/>
      <c r="G20" s="72"/>
      <c r="H20" s="72"/>
      <c r="I20" s="72"/>
    </row>
    <row r="21" spans="1:28" x14ac:dyDescent="0.25">
      <c r="A21" s="37" t="s">
        <v>187</v>
      </c>
      <c r="B21" s="71"/>
      <c r="C21" s="71"/>
      <c r="D21" s="71"/>
      <c r="E21" s="71">
        <v>0.12433104</v>
      </c>
      <c r="F21" s="71">
        <v>-35.483890619999997</v>
      </c>
      <c r="G21" s="71">
        <v>-35.359559579999996</v>
      </c>
      <c r="H21" s="71"/>
      <c r="I21" s="71">
        <v>-35.359559579999996</v>
      </c>
    </row>
    <row r="22" spans="1:28" x14ac:dyDescent="0.25">
      <c r="A22" s="61" t="s">
        <v>193</v>
      </c>
      <c r="B22" s="72"/>
      <c r="C22" s="72"/>
      <c r="D22" s="72"/>
      <c r="E22" s="72"/>
      <c r="F22" s="72">
        <v>9.3803415494581516E-2</v>
      </c>
      <c r="G22" s="72">
        <v>9.3803415494581516E-2</v>
      </c>
      <c r="H22" s="72"/>
      <c r="I22" s="72">
        <v>9.3803415494581516E-2</v>
      </c>
      <c r="J22" s="493"/>
    </row>
    <row r="23" spans="1:28" x14ac:dyDescent="0.25">
      <c r="A23" s="36" t="e">
        <f>"Oma pääoma "&amp;#REF!</f>
        <v>#REF!</v>
      </c>
      <c r="B23" s="129">
        <f t="shared" ref="B23:H23" si="0">B7+B14+B21+B22</f>
        <v>19.399000000000001</v>
      </c>
      <c r="C23" s="129">
        <f t="shared" si="0"/>
        <v>-5.74455571148515</v>
      </c>
      <c r="D23" s="129">
        <f t="shared" si="0"/>
        <v>-0.16664783000000005</v>
      </c>
      <c r="E23" s="129">
        <f t="shared" si="0"/>
        <v>0.56706937702050797</v>
      </c>
      <c r="F23" s="129">
        <f>F7+F14+F21+F22</f>
        <v>204.42654315687909</v>
      </c>
      <c r="G23" s="129">
        <f>G7+G14+G21+G22</f>
        <v>218.48109451872887</v>
      </c>
      <c r="H23" s="129">
        <f t="shared" si="0"/>
        <v>0.17790275680193701</v>
      </c>
      <c r="I23" s="129">
        <f>I7+I14+I21+I22</f>
        <v>218.65899727553077</v>
      </c>
      <c r="J23" s="493"/>
    </row>
    <row r="24" spans="1:28" s="60" customFormat="1" outlineLevel="1" x14ac:dyDescent="0.25">
      <c r="A24" s="86" t="s">
        <v>207</v>
      </c>
      <c r="B24" s="86">
        <f>KONSERNITASE!B56</f>
        <v>19.399436344132098</v>
      </c>
      <c r="C24" s="86">
        <f>KONSERNITASE!B57</f>
        <v>-11.486437639979675</v>
      </c>
      <c r="D24" s="86"/>
      <c r="E24" s="86">
        <f>KONSERNITASE!B58</f>
        <v>0.63718115694010091</v>
      </c>
      <c r="F24" s="86">
        <f>KONSERNITASE!B59+KONSERNITASE!B60</f>
        <v>180.99470544213571</v>
      </c>
      <c r="G24" s="86">
        <f>KONSERNITASE!B61</f>
        <v>189.54488530322823</v>
      </c>
      <c r="H24" s="86">
        <f>KONSERNITASE!B62</f>
        <v>0.17882322567128697</v>
      </c>
      <c r="I24" s="86">
        <f>KONSERNITASE!B64</f>
        <v>189.72370852889952</v>
      </c>
      <c r="J24" s="50"/>
    </row>
    <row r="25" spans="1:28" s="60" customFormat="1" outlineLevel="1" x14ac:dyDescent="0.25">
      <c r="A25" s="86" t="s">
        <v>208</v>
      </c>
      <c r="B25" s="86">
        <f t="shared" ref="B25:I25" si="1">+B24-B23</f>
        <v>4.3634413209758804E-4</v>
      </c>
      <c r="C25" s="86">
        <f t="shared" si="1"/>
        <v>-5.7418819284945251</v>
      </c>
      <c r="D25" s="86">
        <f t="shared" si="1"/>
        <v>0.16664783000000005</v>
      </c>
      <c r="E25" s="86">
        <f t="shared" si="1"/>
        <v>7.0111779919592943E-2</v>
      </c>
      <c r="F25" s="86">
        <f t="shared" si="1"/>
        <v>-23.431837714743381</v>
      </c>
      <c r="G25" s="86">
        <f t="shared" si="1"/>
        <v>-28.936209215500639</v>
      </c>
      <c r="H25" s="86">
        <f t="shared" si="1"/>
        <v>9.2046886934996075E-4</v>
      </c>
      <c r="I25" s="86">
        <f t="shared" si="1"/>
        <v>-28.935288746631244</v>
      </c>
      <c r="J25" s="50"/>
    </row>
    <row r="26" spans="1:28" outlineLevel="1" x14ac:dyDescent="0.25">
      <c r="A26" s="60"/>
      <c r="B26" s="60"/>
      <c r="C26" s="86">
        <f>SUM(C25:D25)</f>
        <v>-5.5752340984945246</v>
      </c>
      <c r="D26" s="60"/>
      <c r="E26" s="60"/>
      <c r="F26" s="60"/>
      <c r="G26" s="60"/>
      <c r="H26" s="60"/>
      <c r="I26" s="60"/>
    </row>
    <row r="27" spans="1:28" outlineLevel="1" x14ac:dyDescent="0.25">
      <c r="B27" s="60"/>
      <c r="C27" s="60"/>
      <c r="D27" s="60"/>
      <c r="E27" s="60"/>
      <c r="F27" s="60"/>
      <c r="G27" s="60"/>
      <c r="H27" s="60"/>
      <c r="I27" s="60"/>
    </row>
    <row r="28" spans="1:28" x14ac:dyDescent="0.25">
      <c r="E28" s="50"/>
    </row>
    <row r="29" spans="1:28" x14ac:dyDescent="0.25">
      <c r="A29" s="37"/>
      <c r="B29" s="41"/>
      <c r="C29" s="41"/>
      <c r="D29" s="37"/>
      <c r="E29" s="37"/>
      <c r="F29" s="37"/>
      <c r="G29" s="37"/>
      <c r="H29" s="37"/>
      <c r="I29" s="37"/>
    </row>
    <row r="30" spans="1:28" ht="57" customHeight="1" x14ac:dyDescent="0.25">
      <c r="A30" s="40" t="s">
        <v>211</v>
      </c>
      <c r="B30" s="127" t="s">
        <v>75</v>
      </c>
      <c r="C30" s="127" t="s">
        <v>76</v>
      </c>
      <c r="D30" s="127" t="s">
        <v>175</v>
      </c>
      <c r="E30" s="127" t="s">
        <v>181</v>
      </c>
      <c r="F30" s="128" t="s">
        <v>38</v>
      </c>
      <c r="G30" s="127" t="s">
        <v>35</v>
      </c>
      <c r="H30" s="128" t="s">
        <v>182</v>
      </c>
      <c r="I30" s="128" t="s">
        <v>39</v>
      </c>
      <c r="K30"/>
      <c r="L30"/>
      <c r="M30"/>
      <c r="N30"/>
      <c r="O30"/>
      <c r="P30"/>
      <c r="Q30"/>
      <c r="R30"/>
      <c r="S30"/>
      <c r="T30"/>
      <c r="U30"/>
      <c r="V30"/>
      <c r="W30"/>
      <c r="X30"/>
      <c r="Y30"/>
      <c r="Z30"/>
    </row>
    <row r="31" spans="1:28" x14ac:dyDescent="0.25">
      <c r="A31" s="37"/>
      <c r="B31" s="41"/>
      <c r="C31" s="41"/>
      <c r="D31" s="41"/>
      <c r="E31" s="41"/>
      <c r="F31" s="41"/>
      <c r="G31" s="41"/>
      <c r="H31" s="41"/>
      <c r="I31" s="41"/>
      <c r="K31"/>
      <c r="L31"/>
      <c r="M31"/>
      <c r="N31"/>
      <c r="O31"/>
      <c r="P31"/>
      <c r="Q31"/>
      <c r="R31"/>
      <c r="S31"/>
      <c r="T31"/>
      <c r="U31"/>
      <c r="V31"/>
      <c r="W31"/>
      <c r="X31"/>
      <c r="Y31"/>
      <c r="Z31"/>
    </row>
    <row r="32" spans="1:28" x14ac:dyDescent="0.25">
      <c r="A32" s="195" t="s">
        <v>242</v>
      </c>
      <c r="B32" s="69">
        <v>19.399435950417601</v>
      </c>
      <c r="C32" s="69">
        <v>-3.03066822210595</v>
      </c>
      <c r="D32" s="69">
        <v>-5.5173549999999988E-2</v>
      </c>
      <c r="E32" s="69">
        <v>0.44273833702050802</v>
      </c>
      <c r="F32" s="69">
        <v>206.06668164288121</v>
      </c>
      <c r="G32" s="69">
        <v>222.82301415821337</v>
      </c>
      <c r="H32" s="69">
        <v>0.17807193779160199</v>
      </c>
      <c r="I32" s="69">
        <v>223.00108609600497</v>
      </c>
      <c r="K32"/>
      <c r="L32" s="392"/>
      <c r="M32" s="392"/>
      <c r="N32" s="392"/>
      <c r="O32" s="392"/>
      <c r="P32" s="392"/>
      <c r="Q32" s="392"/>
      <c r="R32" s="392"/>
      <c r="S32" s="392"/>
      <c r="T32"/>
      <c r="U32"/>
      <c r="V32"/>
      <c r="W32"/>
      <c r="X32"/>
      <c r="Y32"/>
      <c r="Z32"/>
      <c r="AA32" s="457"/>
      <c r="AB32" s="457"/>
    </row>
    <row r="33" spans="1:26" x14ac:dyDescent="0.25">
      <c r="A33" s="195" t="s">
        <v>183</v>
      </c>
      <c r="B33" s="69"/>
      <c r="C33" s="69"/>
      <c r="D33" s="69"/>
      <c r="E33" s="69"/>
      <c r="F33" s="69"/>
      <c r="G33" s="69"/>
      <c r="H33" s="69"/>
      <c r="I33" s="69"/>
      <c r="K33"/>
      <c r="L33" s="392"/>
      <c r="M33" s="392"/>
      <c r="N33" s="392"/>
      <c r="O33" s="392"/>
      <c r="P33" s="392"/>
      <c r="Q33" s="392"/>
      <c r="R33" s="392"/>
      <c r="S33" s="392"/>
      <c r="T33"/>
      <c r="U33"/>
      <c r="V33"/>
      <c r="W33"/>
      <c r="X33"/>
      <c r="Y33"/>
      <c r="Z33"/>
    </row>
    <row r="34" spans="1:26" x14ac:dyDescent="0.25">
      <c r="A34" s="196" t="s">
        <v>184</v>
      </c>
      <c r="B34" s="69"/>
      <c r="C34" s="69"/>
      <c r="D34" s="69"/>
      <c r="E34" s="69"/>
      <c r="F34" s="170">
        <v>4.1486873034822098</v>
      </c>
      <c r="G34" s="71">
        <v>4.1486873034822098</v>
      </c>
      <c r="H34" s="170">
        <v>1.03984004143738E-3</v>
      </c>
      <c r="I34" s="71">
        <v>4.1497271435236476</v>
      </c>
      <c r="K34"/>
      <c r="L34" s="392"/>
      <c r="M34" s="392"/>
      <c r="N34" s="392"/>
      <c r="O34" s="392"/>
      <c r="P34" s="392"/>
      <c r="Q34" s="392"/>
      <c r="R34" s="392"/>
      <c r="S34" s="392"/>
      <c r="T34"/>
      <c r="U34"/>
      <c r="V34"/>
      <c r="W34"/>
      <c r="X34"/>
      <c r="Y34"/>
      <c r="Z34"/>
    </row>
    <row r="35" spans="1:26" ht="26.4" x14ac:dyDescent="0.25">
      <c r="A35" s="197" t="s">
        <v>164</v>
      </c>
      <c r="B35" s="69"/>
      <c r="C35" s="69"/>
      <c r="D35" s="69"/>
      <c r="E35" s="69"/>
      <c r="F35" s="69">
        <v>0</v>
      </c>
      <c r="G35" s="71">
        <v>0</v>
      </c>
      <c r="H35" s="69"/>
      <c r="I35" s="71">
        <v>0</v>
      </c>
      <c r="J35" s="137"/>
      <c r="K35"/>
      <c r="L35" s="392"/>
      <c r="M35" s="392"/>
      <c r="N35" s="392"/>
      <c r="O35" s="392"/>
      <c r="P35" s="392"/>
      <c r="Q35" s="392"/>
      <c r="R35" s="392"/>
      <c r="S35" s="392"/>
      <c r="T35"/>
      <c r="U35"/>
      <c r="V35"/>
      <c r="W35"/>
      <c r="X35"/>
      <c r="Y35"/>
      <c r="Z35"/>
    </row>
    <row r="36" spans="1:26" x14ac:dyDescent="0.25">
      <c r="A36" s="196" t="s">
        <v>189</v>
      </c>
      <c r="B36" s="69"/>
      <c r="C36" s="69"/>
      <c r="D36" s="171">
        <v>-5.0947809999999996E-2</v>
      </c>
      <c r="E36" s="69"/>
      <c r="F36" s="69"/>
      <c r="G36" s="71">
        <v>-5.0947809999999996E-2</v>
      </c>
      <c r="H36" s="69"/>
      <c r="I36" s="71">
        <v>-5.0947809999999996E-2</v>
      </c>
      <c r="J36" s="137"/>
      <c r="K36"/>
      <c r="L36" s="392"/>
      <c r="M36" s="392"/>
      <c r="N36" s="392"/>
      <c r="O36" s="392"/>
      <c r="P36" s="392"/>
      <c r="Q36" s="392"/>
      <c r="R36" s="392"/>
      <c r="S36" s="392"/>
      <c r="T36"/>
      <c r="U36"/>
      <c r="V36"/>
      <c r="W36"/>
      <c r="X36"/>
      <c r="Y36"/>
      <c r="Z36"/>
    </row>
    <row r="37" spans="1:26" s="60" customFormat="1" x14ac:dyDescent="0.25">
      <c r="A37" s="458" t="s">
        <v>190</v>
      </c>
      <c r="B37" s="86"/>
      <c r="C37" s="86"/>
      <c r="D37" s="86"/>
      <c r="E37" s="86"/>
      <c r="F37" s="86"/>
      <c r="G37" s="459">
        <v>0</v>
      </c>
      <c r="H37" s="86"/>
      <c r="I37" s="459">
        <v>0</v>
      </c>
      <c r="J37" s="60" t="s">
        <v>271</v>
      </c>
      <c r="K37"/>
      <c r="L37" s="392"/>
      <c r="M37" s="392"/>
      <c r="N37" s="392"/>
      <c r="O37" s="392"/>
      <c r="P37" s="392"/>
      <c r="Q37" s="392"/>
      <c r="R37" s="392"/>
      <c r="S37" s="392"/>
      <c r="T37" s="169"/>
      <c r="U37"/>
      <c r="V37"/>
      <c r="W37"/>
      <c r="X37"/>
      <c r="Y37"/>
      <c r="Z37"/>
    </row>
    <row r="38" spans="1:26" x14ac:dyDescent="0.25">
      <c r="A38" s="198" t="s">
        <v>191</v>
      </c>
      <c r="B38" s="72"/>
      <c r="C38" s="175">
        <v>0.12923500315444031</v>
      </c>
      <c r="D38" s="72"/>
      <c r="E38" s="72"/>
      <c r="F38" s="72">
        <v>0</v>
      </c>
      <c r="G38" s="72">
        <v>0.12923500315444031</v>
      </c>
      <c r="H38" s="175">
        <v>1.1803426185994623E-2</v>
      </c>
      <c r="I38" s="72">
        <v>0.14103842934043492</v>
      </c>
      <c r="K38"/>
      <c r="L38" s="392"/>
      <c r="M38" s="392"/>
      <c r="N38" s="392"/>
      <c r="O38" s="392"/>
      <c r="P38" s="392"/>
      <c r="Q38" s="392"/>
      <c r="R38" s="392"/>
      <c r="S38" s="392"/>
      <c r="T38"/>
      <c r="U38"/>
      <c r="V38"/>
      <c r="W38"/>
      <c r="X38"/>
      <c r="Y38"/>
      <c r="Z38"/>
    </row>
    <row r="39" spans="1:26" x14ac:dyDescent="0.25">
      <c r="A39" s="195" t="s">
        <v>185</v>
      </c>
      <c r="B39" s="170">
        <v>0</v>
      </c>
      <c r="C39" s="170">
        <v>0.12923500315444031</v>
      </c>
      <c r="D39" s="170">
        <v>-5.0947809999999996E-2</v>
      </c>
      <c r="E39" s="170">
        <v>0</v>
      </c>
      <c r="F39" s="170">
        <v>4.1486873034822098</v>
      </c>
      <c r="G39" s="170">
        <v>4.2269744966366503</v>
      </c>
      <c r="H39" s="170">
        <v>1.2843266227432003E-2</v>
      </c>
      <c r="I39" s="170">
        <v>4.2398177628640825</v>
      </c>
      <c r="J39" s="170"/>
      <c r="K39"/>
      <c r="L39" s="392"/>
      <c r="M39" s="392"/>
      <c r="N39" s="392"/>
      <c r="O39" s="392"/>
      <c r="P39" s="392"/>
      <c r="Q39" s="392"/>
      <c r="R39" s="392"/>
      <c r="S39" s="392"/>
      <c r="T39"/>
      <c r="U39"/>
      <c r="V39"/>
      <c r="W39"/>
      <c r="X39"/>
      <c r="Y39"/>
      <c r="Z39"/>
    </row>
    <row r="40" spans="1:26" x14ac:dyDescent="0.25">
      <c r="A40" s="195"/>
      <c r="B40" s="69"/>
      <c r="C40" s="69"/>
      <c r="D40" s="69"/>
      <c r="E40" s="69"/>
      <c r="F40" s="69"/>
      <c r="G40" s="69"/>
      <c r="H40" s="69"/>
      <c r="I40" s="69"/>
      <c r="K40"/>
      <c r="L40" s="392"/>
      <c r="M40" s="392"/>
      <c r="N40" s="392"/>
      <c r="O40" s="392"/>
      <c r="P40" s="392"/>
      <c r="Q40" s="392"/>
      <c r="R40" s="392"/>
      <c r="S40" s="392"/>
      <c r="T40"/>
      <c r="U40"/>
      <c r="V40"/>
      <c r="W40"/>
      <c r="X40"/>
      <c r="Y40"/>
      <c r="Z40"/>
    </row>
    <row r="41" spans="1:26" x14ac:dyDescent="0.25">
      <c r="A41" s="195" t="s">
        <v>186</v>
      </c>
      <c r="B41" s="69"/>
      <c r="C41" s="69"/>
      <c r="D41" s="69"/>
      <c r="E41" s="69"/>
      <c r="F41" s="69"/>
      <c r="G41" s="69"/>
      <c r="H41" s="69"/>
      <c r="I41" s="69"/>
      <c r="K41"/>
      <c r="L41" s="392"/>
      <c r="M41" s="392"/>
      <c r="N41" s="392"/>
      <c r="O41" s="392"/>
      <c r="P41" s="392"/>
      <c r="Q41" s="392"/>
      <c r="R41" s="392"/>
      <c r="S41" s="392"/>
      <c r="T41"/>
      <c r="U41"/>
      <c r="V41"/>
      <c r="W41"/>
      <c r="X41"/>
      <c r="Y41"/>
      <c r="Z41"/>
    </row>
    <row r="42" spans="1:26" x14ac:dyDescent="0.25">
      <c r="A42" s="199" t="s">
        <v>194</v>
      </c>
      <c r="B42" s="71"/>
      <c r="C42" s="71"/>
      <c r="D42" s="71"/>
      <c r="E42" s="171">
        <v>0.12433104</v>
      </c>
      <c r="F42" s="171">
        <v>-0.14054490000000003</v>
      </c>
      <c r="G42" s="171">
        <v>-1.6213860000000024E-2</v>
      </c>
      <c r="H42" s="171"/>
      <c r="I42" s="171">
        <v>-1.6213860000000024E-2</v>
      </c>
      <c r="K42"/>
      <c r="L42" s="392"/>
      <c r="M42" s="392"/>
      <c r="N42" s="392"/>
      <c r="O42" s="392"/>
      <c r="P42" s="392"/>
      <c r="Q42" s="392"/>
      <c r="R42" s="392"/>
      <c r="S42" s="392"/>
      <c r="T42"/>
      <c r="U42"/>
      <c r="V42"/>
      <c r="W42"/>
      <c r="X42"/>
      <c r="Y42"/>
      <c r="Z42"/>
    </row>
    <row r="43" spans="1:26" x14ac:dyDescent="0.25">
      <c r="A43" s="199" t="s">
        <v>192</v>
      </c>
      <c r="B43" s="71"/>
      <c r="C43" s="71"/>
      <c r="D43" s="71"/>
      <c r="E43" s="182"/>
      <c r="F43" s="171">
        <v>-35.322586719999997</v>
      </c>
      <c r="G43" s="171">
        <v>-35.322586719999997</v>
      </c>
      <c r="H43" s="171"/>
      <c r="I43" s="171">
        <v>-35.322586719999997</v>
      </c>
      <c r="K43"/>
      <c r="L43" s="392"/>
      <c r="M43" s="392"/>
      <c r="N43" s="392"/>
      <c r="O43" s="392"/>
      <c r="P43" s="392"/>
      <c r="Q43" s="392"/>
      <c r="R43" s="392"/>
      <c r="S43" s="392"/>
      <c r="T43"/>
      <c r="U43"/>
      <c r="V43"/>
      <c r="W43"/>
      <c r="X43"/>
      <c r="Y43"/>
      <c r="Z43"/>
    </row>
    <row r="44" spans="1:26" x14ac:dyDescent="0.25">
      <c r="A44" s="199" t="s">
        <v>195</v>
      </c>
      <c r="B44" s="71"/>
      <c r="C44" s="71"/>
      <c r="D44" s="71"/>
      <c r="E44" s="171"/>
      <c r="F44" s="171">
        <v>0</v>
      </c>
      <c r="G44" s="171">
        <v>0</v>
      </c>
      <c r="H44" s="171"/>
      <c r="I44" s="171">
        <v>0</v>
      </c>
      <c r="K44"/>
      <c r="L44" s="392"/>
      <c r="M44" s="392"/>
      <c r="N44" s="392"/>
      <c r="O44" s="392"/>
      <c r="P44" s="392"/>
      <c r="Q44" s="392"/>
      <c r="R44" s="392"/>
      <c r="S44" s="392"/>
      <c r="T44"/>
      <c r="U44"/>
      <c r="V44"/>
      <c r="W44"/>
      <c r="X44"/>
      <c r="Y44"/>
      <c r="Z44"/>
    </row>
    <row r="45" spans="1:26" x14ac:dyDescent="0.25">
      <c r="A45" s="460" t="s">
        <v>210</v>
      </c>
      <c r="B45" s="461"/>
      <c r="C45" s="461"/>
      <c r="D45" s="461"/>
      <c r="E45" s="462"/>
      <c r="F45" s="462"/>
      <c r="G45" s="462">
        <v>0</v>
      </c>
      <c r="H45" s="462"/>
      <c r="I45" s="462">
        <v>0</v>
      </c>
      <c r="J45" s="60" t="s">
        <v>271</v>
      </c>
      <c r="K45"/>
      <c r="L45" s="392"/>
      <c r="M45" s="392"/>
      <c r="N45" s="392"/>
      <c r="O45" s="392"/>
      <c r="P45" s="392"/>
      <c r="Q45" s="392"/>
      <c r="R45" s="392"/>
      <c r="S45" s="392"/>
      <c r="T45"/>
      <c r="U45"/>
      <c r="V45"/>
      <c r="W45"/>
      <c r="X45"/>
      <c r="Y45"/>
      <c r="Z45"/>
    </row>
    <row r="46" spans="1:26" x14ac:dyDescent="0.25">
      <c r="A46" s="195" t="s">
        <v>187</v>
      </c>
      <c r="B46" s="171">
        <v>0</v>
      </c>
      <c r="C46" s="171">
        <v>0</v>
      </c>
      <c r="D46" s="171">
        <v>0</v>
      </c>
      <c r="E46" s="171">
        <v>0.12433104</v>
      </c>
      <c r="F46" s="171">
        <v>-35.463131619999999</v>
      </c>
      <c r="G46" s="171">
        <v>-35.338800579999997</v>
      </c>
      <c r="H46" s="171"/>
      <c r="I46" s="171">
        <v>-35.338800579999997</v>
      </c>
      <c r="K46"/>
      <c r="L46" s="392"/>
      <c r="M46" s="392"/>
      <c r="N46" s="392"/>
      <c r="O46" s="392"/>
      <c r="P46" s="392"/>
      <c r="Q46" s="392"/>
      <c r="R46" s="392"/>
      <c r="S46" s="392"/>
      <c r="T46"/>
      <c r="U46"/>
      <c r="V46"/>
      <c r="W46"/>
      <c r="X46"/>
      <c r="Y46"/>
      <c r="Z46"/>
    </row>
    <row r="47" spans="1:26" x14ac:dyDescent="0.25">
      <c r="A47" s="200" t="s">
        <v>193</v>
      </c>
      <c r="B47" s="72"/>
      <c r="C47" s="72"/>
      <c r="D47" s="72"/>
      <c r="E47" s="72"/>
      <c r="F47" s="175">
        <v>9.4931000000000001E-2</v>
      </c>
      <c r="G47" s="175">
        <v>9.4931000000000001E-2</v>
      </c>
      <c r="H47" s="72"/>
      <c r="I47" s="175">
        <v>9.4931000000000001E-2</v>
      </c>
      <c r="J47" s="179"/>
      <c r="K47"/>
      <c r="L47" s="392"/>
      <c r="M47" s="392"/>
      <c r="N47" s="392"/>
      <c r="O47" s="392"/>
      <c r="P47" s="392"/>
      <c r="Q47" s="392"/>
      <c r="R47" s="392"/>
      <c r="S47" s="392"/>
      <c r="T47"/>
      <c r="U47"/>
      <c r="V47"/>
      <c r="W47"/>
      <c r="X47"/>
      <c r="Y47"/>
      <c r="Z47"/>
    </row>
    <row r="48" spans="1:26" x14ac:dyDescent="0.25">
      <c r="A48" s="201" t="e">
        <f>"Oma pääoma "&amp;#REF!</f>
        <v>#REF!</v>
      </c>
      <c r="B48" s="129">
        <v>19.399435950417601</v>
      </c>
      <c r="C48" s="129">
        <v>-2.9014332189515097</v>
      </c>
      <c r="D48" s="129">
        <v>-0.10612135999999998</v>
      </c>
      <c r="E48" s="129">
        <v>0.56706937702050797</v>
      </c>
      <c r="F48" s="129">
        <v>174.8471683263634</v>
      </c>
      <c r="G48" s="129">
        <v>191.80611907485002</v>
      </c>
      <c r="H48" s="129">
        <v>0.190915204019034</v>
      </c>
      <c r="I48" s="129">
        <v>191.99703427886905</v>
      </c>
      <c r="J48" s="179"/>
      <c r="K48"/>
      <c r="L48" s="392"/>
      <c r="M48" s="392"/>
      <c r="N48" s="392"/>
      <c r="O48" s="392"/>
      <c r="P48" s="392"/>
      <c r="Q48" s="392"/>
      <c r="R48" s="392"/>
      <c r="S48" s="392"/>
      <c r="T48"/>
      <c r="U48"/>
      <c r="V48"/>
      <c r="W48"/>
      <c r="X48"/>
      <c r="Y48"/>
      <c r="Z48"/>
    </row>
    <row r="49" spans="1:28" s="60" customFormat="1" outlineLevel="1" x14ac:dyDescent="0.25">
      <c r="A49" s="202"/>
      <c r="B49" s="86">
        <f>+KONSERNITASE!C56</f>
        <v>19.399436325324</v>
      </c>
      <c r="C49" s="86">
        <f>+KONSERNITASE!C57</f>
        <v>-10.614587234115533</v>
      </c>
      <c r="D49" s="86"/>
      <c r="E49" s="86">
        <f>+KONSERNITASE!C58</f>
        <v>0.58886362450881102</v>
      </c>
      <c r="F49" s="86">
        <f>+KONSERNITASE!C59+KONSERNITASE!C60</f>
        <v>178.7207442452937</v>
      </c>
      <c r="G49" s="86">
        <f>+KONSERNITASE!C61</f>
        <v>188.09445696101099</v>
      </c>
      <c r="H49" s="86">
        <f>+KONSERNITASE!C62</f>
        <v>0.17399072831206899</v>
      </c>
      <c r="I49" s="86">
        <f>+KONSERNITASE!C64</f>
        <v>188.26844768932307</v>
      </c>
      <c r="J49" s="188"/>
      <c r="K49" s="179"/>
      <c r="L49" s="392"/>
      <c r="M49" s="392"/>
      <c r="N49" s="392"/>
      <c r="O49" s="392"/>
      <c r="P49" s="392"/>
      <c r="Q49" s="392"/>
      <c r="R49" s="392"/>
      <c r="S49" s="392"/>
      <c r="T49"/>
      <c r="U49" s="457"/>
      <c r="V49" s="457"/>
      <c r="W49" s="457"/>
      <c r="X49" s="457"/>
      <c r="Y49" s="457"/>
      <c r="Z49" s="457"/>
      <c r="AA49" s="50"/>
      <c r="AB49" s="50"/>
    </row>
    <row r="50" spans="1:28" s="60" customFormat="1" outlineLevel="1" x14ac:dyDescent="0.25">
      <c r="A50" s="86"/>
      <c r="B50" s="86">
        <f t="shared" ref="B50:I50" si="2">+B49-B48</f>
        <v>3.7490639925863434E-7</v>
      </c>
      <c r="C50" s="86">
        <f t="shared" si="2"/>
        <v>-7.7131540151640223</v>
      </c>
      <c r="D50" s="86">
        <f t="shared" si="2"/>
        <v>0.10612135999999998</v>
      </c>
      <c r="E50" s="86">
        <f t="shared" si="2"/>
        <v>2.1794247488303053E-2</v>
      </c>
      <c r="F50" s="86">
        <f>+F49-F48</f>
        <v>3.8735759189302996</v>
      </c>
      <c r="G50" s="86">
        <f t="shared" si="2"/>
        <v>-3.7116621138390258</v>
      </c>
      <c r="H50" s="86">
        <f t="shared" si="2"/>
        <v>-1.6924475706965009E-2</v>
      </c>
      <c r="I50" s="86">
        <f t="shared" si="2"/>
        <v>-3.7285865895459835</v>
      </c>
      <c r="K50" s="179"/>
      <c r="L50" s="392"/>
      <c r="M50" s="392"/>
      <c r="N50" s="392"/>
      <c r="O50" s="392"/>
      <c r="P50" s="392"/>
      <c r="Q50" s="392"/>
      <c r="R50" s="392"/>
      <c r="S50" s="392"/>
      <c r="T50" s="457"/>
      <c r="U50" s="50"/>
      <c r="V50" s="50"/>
      <c r="W50" s="50"/>
      <c r="X50" s="50"/>
    </row>
    <row r="51" spans="1:28" outlineLevel="1" x14ac:dyDescent="0.25">
      <c r="B51" s="60"/>
      <c r="C51" s="86">
        <f>SUM(C50:D50)</f>
        <v>-7.6070326551640219</v>
      </c>
      <c r="D51" s="60"/>
      <c r="E51" s="60"/>
      <c r="F51" s="60"/>
      <c r="G51" s="60"/>
      <c r="H51" s="60"/>
      <c r="I51" s="60"/>
      <c r="K51" s="60"/>
      <c r="L51" s="392"/>
      <c r="M51" s="392"/>
      <c r="N51" s="392"/>
      <c r="O51" s="392"/>
      <c r="P51" s="392"/>
      <c r="Q51" s="392"/>
      <c r="R51" s="392"/>
      <c r="S51" s="392"/>
      <c r="U51" s="60"/>
      <c r="V51" s="60"/>
      <c r="W51" s="60"/>
      <c r="X51" s="60"/>
      <c r="Y51" s="60"/>
      <c r="Z51" s="60"/>
      <c r="AA51" s="60"/>
      <c r="AB51" s="60"/>
    </row>
    <row r="52" spans="1:28" x14ac:dyDescent="0.25">
      <c r="C52" s="86"/>
      <c r="K52" s="60"/>
      <c r="L52" s="392"/>
      <c r="M52" s="392"/>
      <c r="N52" s="392"/>
      <c r="O52" s="392"/>
      <c r="P52" s="392"/>
      <c r="Q52" s="392"/>
      <c r="R52" s="392"/>
      <c r="S52" s="392"/>
      <c r="T52" s="60"/>
      <c r="U52" s="60"/>
      <c r="V52" s="60"/>
      <c r="W52" s="60"/>
      <c r="X52" s="60"/>
    </row>
    <row r="53" spans="1:28" x14ac:dyDescent="0.25">
      <c r="B53" s="86"/>
      <c r="L53" s="392"/>
      <c r="M53" s="392"/>
      <c r="N53" s="392"/>
      <c r="O53" s="392"/>
      <c r="P53" s="392"/>
      <c r="Q53" s="392"/>
      <c r="R53" s="392"/>
      <c r="S53" s="392"/>
      <c r="T53" s="60"/>
    </row>
    <row r="54" spans="1:28" x14ac:dyDescent="0.25">
      <c r="L54" s="60"/>
      <c r="M54" s="60"/>
      <c r="N54" s="60"/>
      <c r="O54" s="60"/>
      <c r="P54" s="60"/>
      <c r="Q54" s="60"/>
      <c r="R54" s="60"/>
      <c r="S54" s="60"/>
    </row>
    <row r="55" spans="1:28" x14ac:dyDescent="0.25">
      <c r="L55" s="60"/>
      <c r="M55" s="60"/>
      <c r="N55" s="60"/>
      <c r="O55" s="60"/>
      <c r="P55" s="60"/>
      <c r="Q55" s="60"/>
      <c r="R55" s="60"/>
      <c r="S55" s="60"/>
    </row>
  </sheetData>
  <pageMargins left="0.75" right="0.28000000000000003" top="1" bottom="1" header="0.4921259845" footer="0.4921259845"/>
  <pageSetup paperSize="9" scale="53" orientation="landscape" horizontalDpi="12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8BE20"/>
  </sheetPr>
  <dimension ref="A1:L47"/>
  <sheetViews>
    <sheetView showGridLines="0" zoomScale="90" zoomScaleNormal="90" workbookViewId="0">
      <selection activeCell="A21" sqref="A21"/>
    </sheetView>
  </sheetViews>
  <sheetFormatPr defaultColWidth="9.109375" defaultRowHeight="13.2" x14ac:dyDescent="0.25"/>
  <cols>
    <col min="1" max="1" width="48.5546875" style="172" customWidth="1"/>
    <col min="2" max="2" width="10.5546875" style="173" customWidth="1"/>
    <col min="3" max="3" width="10.5546875" style="172" customWidth="1"/>
    <col min="4" max="4" width="10.5546875" style="173" customWidth="1"/>
    <col min="5" max="5" width="2.109375" style="172" customWidth="1"/>
    <col min="6" max="6" width="71.88671875" style="172" customWidth="1"/>
    <col min="7" max="7" width="9.109375" style="172"/>
    <col min="8" max="8" width="20.5546875" style="169" bestFit="1" customWidth="1"/>
    <col min="9" max="9" width="9.109375" style="172"/>
    <col min="10" max="12" width="8.88671875" style="169" customWidth="1"/>
    <col min="13" max="16384" width="9.109375" style="172"/>
  </cols>
  <sheetData>
    <row r="1" spans="1:12" ht="15.6" x14ac:dyDescent="0.3">
      <c r="A1" s="212" t="s">
        <v>123</v>
      </c>
      <c r="B1" s="213"/>
      <c r="C1" s="214"/>
      <c r="D1" s="215"/>
      <c r="F1" s="216"/>
    </row>
    <row r="2" spans="1:12" x14ac:dyDescent="0.25">
      <c r="A2" s="217" t="s">
        <v>214</v>
      </c>
      <c r="B2" s="218" t="e">
        <f>+#REF!</f>
        <v>#REF!</v>
      </c>
      <c r="C2" s="218" t="e">
        <f>+#REF!</f>
        <v>#REF!</v>
      </c>
      <c r="D2" s="219" t="s">
        <v>229</v>
      </c>
      <c r="F2" s="220" t="s">
        <v>243</v>
      </c>
    </row>
    <row r="3" spans="1:12" x14ac:dyDescent="0.25">
      <c r="A3" s="221"/>
      <c r="B3" s="167"/>
      <c r="C3" s="8"/>
      <c r="D3" s="222"/>
      <c r="F3" s="223"/>
    </row>
    <row r="4" spans="1:12" x14ac:dyDescent="0.25">
      <c r="A4" s="224" t="s">
        <v>11</v>
      </c>
      <c r="B4" s="7"/>
      <c r="C4" s="225"/>
      <c r="D4" s="226"/>
      <c r="F4" s="227"/>
    </row>
    <row r="5" spans="1:12" x14ac:dyDescent="0.25">
      <c r="A5" s="228"/>
      <c r="B5" s="7"/>
      <c r="C5" s="225"/>
      <c r="D5" s="226"/>
      <c r="F5" s="864"/>
    </row>
    <row r="6" spans="1:12" x14ac:dyDescent="0.25">
      <c r="A6" s="224" t="s">
        <v>12</v>
      </c>
      <c r="B6" s="7"/>
      <c r="C6" s="225"/>
      <c r="D6" s="226"/>
      <c r="F6" s="864"/>
      <c r="I6" s="314" t="s">
        <v>245</v>
      </c>
      <c r="J6" s="327"/>
      <c r="K6" s="328"/>
    </row>
    <row r="7" spans="1:12" x14ac:dyDescent="0.25">
      <c r="A7" s="229" t="s">
        <v>13</v>
      </c>
      <c r="B7" s="83" t="e">
        <f>+#REF!/1000000</f>
        <v>#REF!</v>
      </c>
      <c r="C7" s="84" t="e">
        <f>+#REF!/1000000</f>
        <v>#REF!</v>
      </c>
      <c r="D7" s="230" t="e">
        <f>+#REF!/1000000</f>
        <v>#REF!</v>
      </c>
      <c r="F7" s="864"/>
      <c r="I7" s="228"/>
      <c r="J7" s="253"/>
      <c r="K7" s="329"/>
    </row>
    <row r="8" spans="1:12" x14ac:dyDescent="0.25">
      <c r="A8" s="228" t="s">
        <v>16</v>
      </c>
      <c r="B8" s="80" t="e">
        <f>+#REF!/1000000</f>
        <v>#REF!</v>
      </c>
      <c r="C8" s="66" t="e">
        <f>+#REF!/1000000</f>
        <v>#REF!</v>
      </c>
      <c r="D8" s="231" t="e">
        <f>+#REF!/1000000</f>
        <v>#REF!</v>
      </c>
      <c r="F8" s="864"/>
      <c r="G8" s="65"/>
      <c r="I8" s="228"/>
      <c r="J8" s="253"/>
      <c r="K8" s="329"/>
    </row>
    <row r="9" spans="1:12" x14ac:dyDescent="0.25">
      <c r="A9" s="229" t="s">
        <v>24</v>
      </c>
      <c r="B9" s="80" t="e">
        <f>#REF!/1000000</f>
        <v>#REF!</v>
      </c>
      <c r="C9" s="66" t="e">
        <f>#REF!/1000000</f>
        <v>#REF!</v>
      </c>
      <c r="D9" s="231" t="e">
        <f>#REF!/1000000</f>
        <v>#REF!</v>
      </c>
      <c r="F9" s="864"/>
      <c r="G9" s="65"/>
      <c r="I9" s="228"/>
      <c r="J9" s="253"/>
      <c r="K9" s="329"/>
    </row>
    <row r="10" spans="1:12" x14ac:dyDescent="0.25">
      <c r="A10" s="233" t="s">
        <v>22</v>
      </c>
      <c r="B10" s="79" t="e">
        <f>+(#REF!-#REF!)/1000000</f>
        <v>#REF!</v>
      </c>
      <c r="C10" s="67" t="e">
        <f>+(#REF!-#REF!)/1000000</f>
        <v>#REF!</v>
      </c>
      <c r="D10" s="234" t="e">
        <f>+(#REF!-#REF!)/1000000</f>
        <v>#REF!</v>
      </c>
      <c r="F10" s="232"/>
      <c r="G10" s="65"/>
      <c r="I10" s="228"/>
      <c r="J10" s="253"/>
      <c r="K10" s="329"/>
    </row>
    <row r="11" spans="1:12" x14ac:dyDescent="0.25">
      <c r="A11" s="235"/>
      <c r="B11" s="83" t="e">
        <f>SUM(B7:B10)</f>
        <v>#REF!</v>
      </c>
      <c r="C11" s="84" t="e">
        <f>SUM(C7:C10)</f>
        <v>#REF!</v>
      </c>
      <c r="D11" s="230" t="e">
        <f>SUM(D7:D10)</f>
        <v>#REF!</v>
      </c>
      <c r="F11" s="232"/>
      <c r="G11" s="65"/>
      <c r="I11" s="330" t="e">
        <f>+B11-KONSERNITASE!B32</f>
        <v>#REF!</v>
      </c>
      <c r="J11" s="84" t="e">
        <f>+C11-KONSERNITASE!C32</f>
        <v>#REF!</v>
      </c>
      <c r="K11" s="230" t="e">
        <f>+D11-KONSERNITASE!#REF!</f>
        <v>#REF!</v>
      </c>
      <c r="L11" s="65"/>
    </row>
    <row r="12" spans="1:12" x14ac:dyDescent="0.25">
      <c r="A12" s="235"/>
      <c r="B12" s="83"/>
      <c r="C12" s="84"/>
      <c r="D12" s="230"/>
      <c r="F12" s="232"/>
      <c r="G12" s="65"/>
      <c r="I12" s="228"/>
      <c r="J12" s="253"/>
      <c r="K12" s="329"/>
    </row>
    <row r="13" spans="1:12" x14ac:dyDescent="0.25">
      <c r="A13" s="235" t="s">
        <v>27</v>
      </c>
      <c r="B13" s="83"/>
      <c r="C13" s="84"/>
      <c r="D13" s="230"/>
      <c r="F13" s="865"/>
      <c r="G13" s="65"/>
      <c r="I13" s="228"/>
      <c r="J13" s="253"/>
      <c r="K13" s="329"/>
    </row>
    <row r="14" spans="1:12" x14ac:dyDescent="0.25">
      <c r="A14" s="228" t="s">
        <v>28</v>
      </c>
      <c r="B14" s="83" t="e">
        <f>#REF!/1000000</f>
        <v>#REF!</v>
      </c>
      <c r="C14" s="84" t="e">
        <f>#REF!/1000000</f>
        <v>#REF!</v>
      </c>
      <c r="D14" s="230" t="e">
        <f>#REF!/1000000</f>
        <v>#REF!</v>
      </c>
      <c r="F14" s="865"/>
      <c r="G14" s="65"/>
      <c r="I14" s="228"/>
      <c r="J14" s="253"/>
      <c r="K14" s="329"/>
    </row>
    <row r="15" spans="1:12" x14ac:dyDescent="0.25">
      <c r="A15" s="228" t="s">
        <v>225</v>
      </c>
      <c r="B15" s="483" t="e">
        <f>+#REF!/1000000</f>
        <v>#REF!</v>
      </c>
      <c r="C15" s="475" t="e">
        <f>+#REF!/1000000</f>
        <v>#REF!</v>
      </c>
      <c r="D15" s="230" t="e">
        <f>+#REF!/1000000</f>
        <v>#REF!</v>
      </c>
      <c r="F15" s="232"/>
      <c r="G15" s="65"/>
      <c r="I15" s="228"/>
      <c r="J15" s="253"/>
      <c r="K15" s="329"/>
    </row>
    <row r="16" spans="1:12" x14ac:dyDescent="0.25">
      <c r="A16" s="228" t="s">
        <v>25</v>
      </c>
      <c r="B16" s="83" t="e">
        <f>+(#REF!-#REF!+#REF!+#REF!+#REF!)/1000000</f>
        <v>#REF!</v>
      </c>
      <c r="C16" s="84" t="e">
        <f>+(#REF!-#REF!+#REF!+#REF!+#REF!)/1000000</f>
        <v>#REF!</v>
      </c>
      <c r="D16" s="230" t="e">
        <f>+(#REF!-#REF!+#REF!+#REF!+#REF!)/1000000</f>
        <v>#REF!</v>
      </c>
      <c r="F16" s="232"/>
      <c r="G16" s="65"/>
      <c r="I16" s="228"/>
      <c r="J16" s="253"/>
      <c r="K16" s="329"/>
    </row>
    <row r="17" spans="1:12" x14ac:dyDescent="0.25">
      <c r="A17" s="236" t="s">
        <v>30</v>
      </c>
      <c r="B17" s="79" t="e">
        <f>#REF!/1000000</f>
        <v>#REF!</v>
      </c>
      <c r="C17" s="67" t="e">
        <f>#REF!/1000000</f>
        <v>#REF!</v>
      </c>
      <c r="D17" s="234" t="e">
        <f>#REF!/1000000</f>
        <v>#REF!</v>
      </c>
      <c r="F17" s="232"/>
      <c r="G17" s="65"/>
      <c r="I17" s="330"/>
      <c r="J17" s="84"/>
      <c r="K17" s="230"/>
    </row>
    <row r="18" spans="1:12" x14ac:dyDescent="0.25">
      <c r="A18" s="235"/>
      <c r="B18" s="83" t="e">
        <f>SUM(B14:B17)</f>
        <v>#REF!</v>
      </c>
      <c r="C18" s="84" t="e">
        <f>SUM(C14:C17)</f>
        <v>#REF!</v>
      </c>
      <c r="D18" s="230" t="e">
        <f>SUM(D14:D17)</f>
        <v>#REF!</v>
      </c>
      <c r="F18" s="232"/>
      <c r="G18" s="65"/>
      <c r="I18" s="330" t="e">
        <f>+B18-KONSERNITASE!B42</f>
        <v>#REF!</v>
      </c>
      <c r="J18" s="84" t="e">
        <f>+C18-KONSERNITASE!C42</f>
        <v>#REF!</v>
      </c>
      <c r="K18" s="230" t="e">
        <f>+D18-KONSERNITASE!#REF!</f>
        <v>#REF!</v>
      </c>
    </row>
    <row r="19" spans="1:12" x14ac:dyDescent="0.25">
      <c r="A19" s="229"/>
      <c r="B19" s="83"/>
      <c r="C19" s="84"/>
      <c r="D19" s="230"/>
      <c r="F19" s="232"/>
      <c r="G19" s="65"/>
      <c r="I19" s="228"/>
      <c r="J19" s="253"/>
      <c r="K19" s="329"/>
    </row>
    <row r="20" spans="1:12" x14ac:dyDescent="0.25">
      <c r="A20" s="237" t="s">
        <v>32</v>
      </c>
      <c r="B20" s="238" t="e">
        <f>B11+B18</f>
        <v>#REF!</v>
      </c>
      <c r="C20" s="239" t="e">
        <f>C11+C18</f>
        <v>#REF!</v>
      </c>
      <c r="D20" s="240" t="e">
        <f>D11+D18</f>
        <v>#REF!</v>
      </c>
      <c r="F20" s="241"/>
      <c r="G20" s="65"/>
      <c r="I20" s="330" t="e">
        <f>+B20-KONSERNITASE!B44</f>
        <v>#REF!</v>
      </c>
      <c r="J20" s="84" t="e">
        <f>+C20-KONSERNITASE!C44</f>
        <v>#REF!</v>
      </c>
      <c r="K20" s="230" t="e">
        <f>+D20-KONSERNITASE!#REF!</f>
        <v>#REF!</v>
      </c>
    </row>
    <row r="21" spans="1:12" x14ac:dyDescent="0.25">
      <c r="A21" s="163"/>
      <c r="B21" s="163"/>
      <c r="C21" s="4"/>
      <c r="D21" s="163"/>
      <c r="F21" s="169"/>
      <c r="G21" s="65"/>
      <c r="I21" s="228"/>
      <c r="J21" s="253"/>
      <c r="K21" s="329"/>
    </row>
    <row r="22" spans="1:12" x14ac:dyDescent="0.25">
      <c r="F22" s="169"/>
      <c r="G22" s="65"/>
      <c r="I22" s="228"/>
      <c r="J22" s="253"/>
      <c r="K22" s="329"/>
    </row>
    <row r="23" spans="1:12" ht="15.6" x14ac:dyDescent="0.3">
      <c r="A23" s="212" t="s">
        <v>123</v>
      </c>
      <c r="B23" s="242"/>
      <c r="C23" s="243"/>
      <c r="D23" s="244"/>
      <c r="F23" s="216"/>
      <c r="G23" s="65"/>
      <c r="I23" s="228"/>
      <c r="J23" s="253"/>
      <c r="K23" s="329"/>
    </row>
    <row r="24" spans="1:12" x14ac:dyDescent="0.25">
      <c r="A24" s="217" t="s">
        <v>214</v>
      </c>
      <c r="B24" s="218" t="e">
        <f>B2</f>
        <v>#REF!</v>
      </c>
      <c r="C24" s="218" t="e">
        <f>C2</f>
        <v>#REF!</v>
      </c>
      <c r="D24" s="219" t="str">
        <f>D2</f>
        <v>12/2016</v>
      </c>
      <c r="F24" s="220" t="s">
        <v>243</v>
      </c>
      <c r="G24" s="65"/>
      <c r="I24" s="228"/>
      <c r="J24" s="253"/>
      <c r="K24" s="329"/>
    </row>
    <row r="25" spans="1:12" x14ac:dyDescent="0.25">
      <c r="A25" s="221"/>
      <c r="B25" s="167"/>
      <c r="C25" s="8"/>
      <c r="D25" s="245"/>
      <c r="F25" s="232"/>
      <c r="G25" s="65"/>
      <c r="I25" s="228"/>
      <c r="J25" s="253"/>
      <c r="K25" s="329"/>
    </row>
    <row r="26" spans="1:12" x14ac:dyDescent="0.25">
      <c r="A26" s="235" t="s">
        <v>33</v>
      </c>
      <c r="B26" s="163"/>
      <c r="C26" s="4"/>
      <c r="D26" s="246"/>
      <c r="F26" s="232"/>
      <c r="G26" s="65"/>
      <c r="I26" s="228"/>
      <c r="J26" s="253"/>
      <c r="K26" s="329"/>
    </row>
    <row r="27" spans="1:12" x14ac:dyDescent="0.25">
      <c r="A27" s="228"/>
      <c r="B27" s="7"/>
      <c r="C27" s="247"/>
      <c r="D27" s="248"/>
      <c r="F27" s="232"/>
      <c r="G27" s="65"/>
      <c r="I27" s="228"/>
      <c r="J27" s="253"/>
      <c r="K27" s="329"/>
    </row>
    <row r="28" spans="1:12" x14ac:dyDescent="0.25">
      <c r="A28" s="224" t="s">
        <v>34</v>
      </c>
      <c r="B28" s="83" t="e">
        <f>+#REF!/1000000</f>
        <v>#REF!</v>
      </c>
      <c r="C28" s="84" t="e">
        <f>+#REF!/1000000</f>
        <v>#REF!</v>
      </c>
      <c r="D28" s="230" t="e">
        <f>+#REF!/1000000</f>
        <v>#REF!</v>
      </c>
      <c r="F28" s="232"/>
      <c r="G28" s="65"/>
      <c r="I28" s="330" t="e">
        <f>+B28-KONSERNITASE!B64</f>
        <v>#REF!</v>
      </c>
      <c r="J28" s="84" t="e">
        <f>+C28-KONSERNITASE!C64</f>
        <v>#REF!</v>
      </c>
      <c r="K28" s="230" t="e">
        <f>+D28-KONSERNITASE!#REF!</f>
        <v>#REF!</v>
      </c>
    </row>
    <row r="29" spans="1:12" x14ac:dyDescent="0.25">
      <c r="A29" s="224"/>
      <c r="B29" s="83"/>
      <c r="C29" s="84"/>
      <c r="D29" s="230"/>
      <c r="F29" s="232"/>
      <c r="G29" s="65"/>
      <c r="I29" s="228"/>
      <c r="J29" s="253"/>
      <c r="K29" s="329"/>
    </row>
    <row r="30" spans="1:12" s="173" customFormat="1" x14ac:dyDescent="0.25">
      <c r="A30" s="235" t="s">
        <v>41</v>
      </c>
      <c r="B30" s="83"/>
      <c r="C30" s="83"/>
      <c r="D30" s="249"/>
      <c r="F30" s="232"/>
      <c r="G30" s="76"/>
      <c r="H30" s="250"/>
      <c r="I30" s="224"/>
      <c r="J30" s="331"/>
      <c r="K30" s="332"/>
      <c r="L30" s="250"/>
    </row>
    <row r="31" spans="1:12" x14ac:dyDescent="0.25">
      <c r="A31" s="251" t="s">
        <v>42</v>
      </c>
      <c r="B31" s="83" t="e">
        <f>#REF!/1000000</f>
        <v>#REF!</v>
      </c>
      <c r="C31" s="84" t="e">
        <f>#REF!/1000000</f>
        <v>#REF!</v>
      </c>
      <c r="D31" s="230" t="e">
        <f>#REF!/1000000</f>
        <v>#REF!</v>
      </c>
      <c r="F31" s="232"/>
      <c r="G31" s="65"/>
      <c r="I31" s="228"/>
      <c r="J31" s="253"/>
      <c r="K31" s="329"/>
    </row>
    <row r="32" spans="1:12" x14ac:dyDescent="0.25">
      <c r="A32" s="251" t="s">
        <v>44</v>
      </c>
      <c r="B32" s="83" t="e">
        <f>#REF!/1000000</f>
        <v>#REF!</v>
      </c>
      <c r="C32" s="84" t="e">
        <f>#REF!/1000000</f>
        <v>#REF!</v>
      </c>
      <c r="D32" s="230" t="e">
        <f>#REF!/1000000</f>
        <v>#REF!</v>
      </c>
      <c r="F32" s="232"/>
      <c r="G32" s="65"/>
      <c r="I32" s="228"/>
      <c r="J32" s="253"/>
      <c r="K32" s="329"/>
    </row>
    <row r="33" spans="1:12" x14ac:dyDescent="0.25">
      <c r="A33" s="251" t="s">
        <v>232</v>
      </c>
      <c r="B33" s="83" t="e">
        <f>#REF!/1000000</f>
        <v>#REF!</v>
      </c>
      <c r="C33" s="84" t="e">
        <f>#REF!/1000000</f>
        <v>#REF!</v>
      </c>
      <c r="D33" s="230" t="e">
        <f>#REF!/1000000</f>
        <v>#REF!</v>
      </c>
      <c r="F33" s="865"/>
      <c r="G33" s="65"/>
      <c r="I33" s="228"/>
      <c r="J33" s="253"/>
      <c r="K33" s="329"/>
    </row>
    <row r="34" spans="1:12" x14ac:dyDescent="0.25">
      <c r="A34" s="252" t="s">
        <v>45</v>
      </c>
      <c r="B34" s="79" t="e">
        <f>(#REF!+#REF!)/1000000</f>
        <v>#REF!</v>
      </c>
      <c r="C34" s="67" t="e">
        <f>(#REF!+#REF!)/1000000</f>
        <v>#REF!</v>
      </c>
      <c r="D34" s="234" t="e">
        <f>(#REF!+#REF!)/1000000</f>
        <v>#REF!</v>
      </c>
      <c r="F34" s="865"/>
      <c r="G34" s="65"/>
      <c r="I34" s="228"/>
      <c r="J34" s="253"/>
      <c r="K34" s="329"/>
    </row>
    <row r="35" spans="1:12" x14ac:dyDescent="0.25">
      <c r="A35" s="228"/>
      <c r="B35" s="83" t="e">
        <f>SUM(B31:B34)</f>
        <v>#REF!</v>
      </c>
      <c r="C35" s="84" t="e">
        <f>SUM(C31:C34)</f>
        <v>#REF!</v>
      </c>
      <c r="D35" s="230" t="e">
        <f>SUM(D31:D34)</f>
        <v>#REF!</v>
      </c>
      <c r="F35" s="232"/>
      <c r="G35" s="65"/>
      <c r="I35" s="330" t="e">
        <f>+B35-KONSERNITASE!B74</f>
        <v>#REF!</v>
      </c>
      <c r="J35" s="84" t="e">
        <f>+C35-KONSERNITASE!C74</f>
        <v>#REF!</v>
      </c>
      <c r="K35" s="230" t="e">
        <f>+D35-KONSERNITASE!#REF!</f>
        <v>#REF!</v>
      </c>
    </row>
    <row r="36" spans="1:12" s="173" customFormat="1" ht="16.5" customHeight="1" x14ac:dyDescent="0.25">
      <c r="A36" s="235" t="s">
        <v>46</v>
      </c>
      <c r="B36" s="83"/>
      <c r="C36" s="83"/>
      <c r="D36" s="249"/>
      <c r="F36" s="865"/>
      <c r="G36" s="76"/>
      <c r="H36" s="250"/>
      <c r="I36" s="224"/>
      <c r="J36" s="331"/>
      <c r="K36" s="332"/>
      <c r="L36" s="250"/>
    </row>
    <row r="37" spans="1:12" x14ac:dyDescent="0.25">
      <c r="A37" s="251" t="s">
        <v>232</v>
      </c>
      <c r="B37" s="83" t="e">
        <f>#REF!/1000000</f>
        <v>#REF!</v>
      </c>
      <c r="C37" s="84" t="e">
        <f>#REF!/1000000</f>
        <v>#REF!</v>
      </c>
      <c r="D37" s="230" t="e">
        <f>#REF!/1000000</f>
        <v>#REF!</v>
      </c>
      <c r="F37" s="865"/>
      <c r="G37" s="65"/>
      <c r="I37" s="228"/>
      <c r="J37" s="253"/>
      <c r="K37" s="329"/>
    </row>
    <row r="38" spans="1:12" x14ac:dyDescent="0.25">
      <c r="A38" s="251" t="s">
        <v>226</v>
      </c>
      <c r="B38" s="83" t="e">
        <f>+#REF!/1000000</f>
        <v>#REF!</v>
      </c>
      <c r="C38" s="84" t="e">
        <f>+#REF!/1000000</f>
        <v>#REF!</v>
      </c>
      <c r="D38" s="230" t="e">
        <f>+#REF!/1000000</f>
        <v>#REF!</v>
      </c>
      <c r="F38" s="232"/>
      <c r="G38" s="65"/>
      <c r="I38" s="228"/>
      <c r="J38" s="253"/>
      <c r="K38" s="329"/>
    </row>
    <row r="39" spans="1:12" x14ac:dyDescent="0.25">
      <c r="A39" s="251" t="s">
        <v>244</v>
      </c>
      <c r="B39" s="83" t="e">
        <f>+#REF!/1000000</f>
        <v>#REF!</v>
      </c>
      <c r="C39" s="84" t="e">
        <f>+#REF!/1000000</f>
        <v>#REF!</v>
      </c>
      <c r="D39" s="230" t="e">
        <f>+#REF!/1000000</f>
        <v>#REF!</v>
      </c>
      <c r="F39" s="232"/>
      <c r="G39" s="65"/>
      <c r="I39" s="228"/>
      <c r="J39" s="253"/>
      <c r="K39" s="329"/>
    </row>
    <row r="40" spans="1:12" s="247" customFormat="1" x14ac:dyDescent="0.25">
      <c r="A40" s="251" t="s">
        <v>44</v>
      </c>
      <c r="B40" s="83" t="e">
        <f>+#REF!/1000000</f>
        <v>#REF!</v>
      </c>
      <c r="C40" s="84" t="e">
        <f>+#REF!/1000000</f>
        <v>#REF!</v>
      </c>
      <c r="D40" s="230" t="e">
        <f>+#REF!/1000000</f>
        <v>#REF!</v>
      </c>
      <c r="F40" s="232"/>
      <c r="G40" s="84"/>
      <c r="H40" s="253"/>
      <c r="I40" s="228"/>
      <c r="J40" s="253"/>
      <c r="K40" s="329"/>
      <c r="L40" s="253"/>
    </row>
    <row r="41" spans="1:12" s="247" customFormat="1" x14ac:dyDescent="0.25">
      <c r="A41" s="254" t="s">
        <v>45</v>
      </c>
      <c r="B41" s="79" t="e">
        <f>+(#REF!+#REF!+#REF!+#REF!)/1000000</f>
        <v>#REF!</v>
      </c>
      <c r="C41" s="67" t="e">
        <f>+(#REF!+#REF!+#REF!+#REF!)/1000000</f>
        <v>#REF!</v>
      </c>
      <c r="D41" s="234" t="e">
        <f>+(#REF!+#REF!+#REF!+#REF!)/1000000</f>
        <v>#REF!</v>
      </c>
      <c r="F41" s="232"/>
      <c r="G41" s="84"/>
      <c r="H41" s="253"/>
      <c r="I41" s="228"/>
      <c r="J41" s="253"/>
      <c r="K41" s="329"/>
      <c r="L41" s="253"/>
    </row>
    <row r="42" spans="1:12" x14ac:dyDescent="0.25">
      <c r="A42" s="229"/>
      <c r="B42" s="83" t="e">
        <f>SUM(B37:B41)</f>
        <v>#REF!</v>
      </c>
      <c r="C42" s="84" t="e">
        <f>SUM(C37:C41)</f>
        <v>#REF!</v>
      </c>
      <c r="D42" s="230" t="e">
        <f>SUM(D37:D41)</f>
        <v>#REF!</v>
      </c>
      <c r="F42" s="232"/>
      <c r="G42" s="65"/>
      <c r="I42" s="330" t="e">
        <f>+B42-KONSERNITASE!#REF!</f>
        <v>#REF!</v>
      </c>
      <c r="J42" s="84" t="e">
        <f>+C42-KONSERNITASE!#REF!</f>
        <v>#REF!</v>
      </c>
      <c r="K42" s="230" t="e">
        <f>+D42-KONSERNITASE!#REF!</f>
        <v>#REF!</v>
      </c>
    </row>
    <row r="43" spans="1:12" x14ac:dyDescent="0.25">
      <c r="A43" s="221"/>
      <c r="B43" s="80"/>
      <c r="C43" s="66"/>
      <c r="D43" s="231"/>
      <c r="F43" s="232"/>
      <c r="G43" s="65"/>
      <c r="I43" s="228"/>
      <c r="J43" s="253"/>
      <c r="K43" s="329"/>
    </row>
    <row r="44" spans="1:12" x14ac:dyDescent="0.25">
      <c r="A44" s="237" t="s">
        <v>49</v>
      </c>
      <c r="B44" s="79" t="e">
        <f>B28+B35+B42</f>
        <v>#REF!</v>
      </c>
      <c r="C44" s="67" t="e">
        <f t="shared" ref="C44:D44" si="0">C28+C35+C42</f>
        <v>#REF!</v>
      </c>
      <c r="D44" s="234" t="e">
        <f t="shared" si="0"/>
        <v>#REF!</v>
      </c>
      <c r="F44" s="241"/>
      <c r="G44" s="65"/>
      <c r="I44" s="333" t="e">
        <f>+B44-KONSERNITASE!B83</f>
        <v>#REF!</v>
      </c>
      <c r="J44" s="67" t="e">
        <f>+C44-KONSERNITASE!C83</f>
        <v>#REF!</v>
      </c>
      <c r="K44" s="234" t="e">
        <f>+D44-KONSERNITASE!#REF!</f>
        <v>#REF!</v>
      </c>
    </row>
    <row r="45" spans="1:12" x14ac:dyDescent="0.25">
      <c r="A45" s="1"/>
      <c r="B45" s="168"/>
      <c r="C45" s="1"/>
      <c r="D45" s="1"/>
      <c r="G45" s="65"/>
    </row>
    <row r="46" spans="1:12" x14ac:dyDescent="0.25">
      <c r="A46" s="1"/>
      <c r="B46" s="168"/>
      <c r="C46" s="1"/>
      <c r="D46" s="1"/>
      <c r="G46" s="65"/>
    </row>
    <row r="47" spans="1:12" x14ac:dyDescent="0.25">
      <c r="I47" s="84" t="e">
        <f>+B44-#REF!/1000000</f>
        <v>#REF!</v>
      </c>
      <c r="J47" s="84" t="e">
        <f>+C44-#REF!/1000000</f>
        <v>#REF!</v>
      </c>
      <c r="K47" s="84" t="e">
        <f>+D44-#REF!/1000000</f>
        <v>#REF!</v>
      </c>
    </row>
  </sheetData>
  <mergeCells count="5">
    <mergeCell ref="F5:F7"/>
    <mergeCell ref="F8:F9"/>
    <mergeCell ref="F13:F14"/>
    <mergeCell ref="F33:F34"/>
    <mergeCell ref="F36:F37"/>
  </mergeCells>
  <pageMargins left="0.99" right="0.27" top="0.98425196850393704" bottom="0" header="0.77" footer="0.4921259845"/>
  <pageSetup paperSize="9" scale="94" fitToHeight="7" orientation="portrait" horizontalDpi="1200" verticalDpi="1200" r:id="rId1"/>
  <headerFooter alignWithMargins="0"/>
  <rowBreaks count="1" manualBreakCount="1">
    <brk id="22" max="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8BE20"/>
    <pageSetUpPr fitToPage="1"/>
  </sheetPr>
  <dimension ref="A1:N44"/>
  <sheetViews>
    <sheetView showGridLines="0" zoomScaleNormal="100" workbookViewId="0">
      <selection activeCell="A21" sqref="A21"/>
    </sheetView>
  </sheetViews>
  <sheetFormatPr defaultColWidth="9.109375" defaultRowHeight="13.2" x14ac:dyDescent="0.25"/>
  <cols>
    <col min="1" max="1" width="59.5546875" style="305" customWidth="1"/>
    <col min="2" max="4" width="11.109375" style="307" customWidth="1"/>
    <col min="5" max="5" width="3" style="271" customWidth="1"/>
    <col min="6" max="6" width="71.44140625" style="271" customWidth="1"/>
    <col min="7" max="16384" width="9.109375" style="271"/>
  </cols>
  <sheetData>
    <row r="1" spans="1:14" ht="15.6" x14ac:dyDescent="0.3">
      <c r="A1" s="268" t="s">
        <v>124</v>
      </c>
      <c r="B1" s="269"/>
      <c r="C1" s="269"/>
      <c r="D1" s="270"/>
      <c r="F1" s="216"/>
    </row>
    <row r="2" spans="1:14" x14ac:dyDescent="0.25">
      <c r="A2" s="272" t="s">
        <v>214</v>
      </c>
      <c r="B2" s="273" t="e">
        <f>+#REF!</f>
        <v>#REF!</v>
      </c>
      <c r="C2" s="273" t="e">
        <f>+#REF!</f>
        <v>#REF!</v>
      </c>
      <c r="D2" s="274" t="s">
        <v>228</v>
      </c>
      <c r="F2" s="275" t="s">
        <v>243</v>
      </c>
    </row>
    <row r="3" spans="1:14" x14ac:dyDescent="0.25">
      <c r="A3" s="276"/>
      <c r="B3" s="277"/>
      <c r="C3" s="277"/>
      <c r="D3" s="310"/>
      <c r="F3" s="223"/>
    </row>
    <row r="4" spans="1:14" x14ac:dyDescent="0.25">
      <c r="A4" s="278" t="s">
        <v>50</v>
      </c>
      <c r="B4" s="279"/>
      <c r="C4" s="279"/>
      <c r="D4" s="280"/>
      <c r="F4" s="227"/>
    </row>
    <row r="5" spans="1:14" x14ac:dyDescent="0.25">
      <c r="A5" s="281" t="s">
        <v>7</v>
      </c>
      <c r="B5" s="279">
        <f>+'RAHAVIRTALASKELMA '!B8</f>
        <v>14.523029352327905</v>
      </c>
      <c r="C5" s="282">
        <f>+'RAHAVIRTALASKELMA '!C8</f>
        <v>11.023949126436403</v>
      </c>
      <c r="D5" s="283">
        <f>+'RAHAVIRTALASKELMA '!D8</f>
        <v>34.071720430514134</v>
      </c>
      <c r="F5" s="227"/>
      <c r="I5" s="314" t="s">
        <v>245</v>
      </c>
      <c r="J5" s="315"/>
      <c r="K5" s="315"/>
      <c r="L5" s="315"/>
      <c r="M5" s="315"/>
      <c r="N5" s="316"/>
    </row>
    <row r="6" spans="1:14" x14ac:dyDescent="0.25">
      <c r="A6" s="284" t="s">
        <v>104</v>
      </c>
      <c r="B6" s="285">
        <f>SUM('RAHAVIRTALASKELMA '!B10:B14)</f>
        <v>22.815874095218529</v>
      </c>
      <c r="C6" s="286">
        <f>SUM('RAHAVIRTALASKELMA '!C10:C14)</f>
        <v>24.872353506415983</v>
      </c>
      <c r="D6" s="287">
        <f>SUM('RAHAVIRTALASKELMA '!D10:D14)</f>
        <v>55.560528687911962</v>
      </c>
      <c r="F6" s="227"/>
      <c r="I6" s="317"/>
      <c r="J6" s="303"/>
      <c r="K6" s="303"/>
      <c r="L6" s="303"/>
      <c r="M6" s="303"/>
      <c r="N6" s="318"/>
    </row>
    <row r="7" spans="1:14" x14ac:dyDescent="0.25">
      <c r="A7" s="281" t="s">
        <v>51</v>
      </c>
      <c r="B7" s="279">
        <f>+'RAHAVIRTALASKELMA '!B15</f>
        <v>37.338903447546429</v>
      </c>
      <c r="C7" s="282">
        <f>+'RAHAVIRTALASKELMA '!C15</f>
        <v>35.89630263285239</v>
      </c>
      <c r="D7" s="283">
        <f>+'RAHAVIRTALASKELMA '!D15</f>
        <v>89.632249118426088</v>
      </c>
      <c r="F7" s="227"/>
      <c r="I7" s="319">
        <f>SUM(B5:B6)</f>
        <v>37.338903447546436</v>
      </c>
      <c r="J7" s="320">
        <f>SUM(C5:C6)</f>
        <v>35.896302632852382</v>
      </c>
      <c r="K7" s="320">
        <f>SUM(D5:D6)</f>
        <v>89.632249118426103</v>
      </c>
      <c r="L7" s="320">
        <f>+I7-B7</f>
        <v>0</v>
      </c>
      <c r="M7" s="320">
        <f>+J7-C7</f>
        <v>0</v>
      </c>
      <c r="N7" s="321">
        <f>+K7-D7</f>
        <v>0</v>
      </c>
    </row>
    <row r="8" spans="1:14" ht="6" customHeight="1" x14ac:dyDescent="0.25">
      <c r="A8" s="278"/>
      <c r="B8" s="279"/>
      <c r="C8" s="282"/>
      <c r="D8" s="283"/>
      <c r="F8" s="232"/>
      <c r="I8" s="317"/>
      <c r="J8" s="303"/>
      <c r="K8" s="303"/>
      <c r="L8" s="303"/>
      <c r="M8" s="303"/>
      <c r="N8" s="318"/>
    </row>
    <row r="9" spans="1:14" x14ac:dyDescent="0.25">
      <c r="A9" s="288" t="s">
        <v>53</v>
      </c>
      <c r="B9" s="279">
        <f>+'RAHAVIRTALASKELMA '!B18</f>
        <v>-6.4331174462763139</v>
      </c>
      <c r="C9" s="282">
        <f>+'RAHAVIRTALASKELMA '!C18</f>
        <v>-3.2958931512010907</v>
      </c>
      <c r="D9" s="283">
        <f>+'RAHAVIRTALASKELMA '!D18</f>
        <v>1.4909179174775704</v>
      </c>
      <c r="F9" s="232"/>
      <c r="I9" s="317"/>
      <c r="J9" s="303"/>
      <c r="K9" s="303"/>
      <c r="L9" s="303"/>
      <c r="M9" s="303"/>
      <c r="N9" s="318"/>
    </row>
    <row r="10" spans="1:14" x14ac:dyDescent="0.25">
      <c r="A10" s="288" t="s">
        <v>54</v>
      </c>
      <c r="B10" s="279">
        <f>+'RAHAVIRTALASKELMA '!B19</f>
        <v>1.5509516561551735</v>
      </c>
      <c r="C10" s="282">
        <f>+'RAHAVIRTALASKELMA '!C19</f>
        <v>3.3257144749238559</v>
      </c>
      <c r="D10" s="283">
        <f>+'RAHAVIRTALASKELMA '!D19</f>
        <v>2.9676073810045347</v>
      </c>
      <c r="F10" s="232"/>
      <c r="I10" s="317"/>
      <c r="J10" s="303"/>
      <c r="K10" s="303"/>
      <c r="L10" s="303"/>
      <c r="M10" s="303"/>
      <c r="N10" s="318"/>
    </row>
    <row r="11" spans="1:14" x14ac:dyDescent="0.25">
      <c r="A11" s="289" t="s">
        <v>55</v>
      </c>
      <c r="B11" s="285">
        <f>+'RAHAVIRTALASKELMA '!B20</f>
        <v>16.375126690656522</v>
      </c>
      <c r="C11" s="286">
        <f>+'RAHAVIRTALASKELMA '!C20</f>
        <v>4.2685194477771198</v>
      </c>
      <c r="D11" s="287">
        <f>+'RAHAVIRTALASKELMA '!D20</f>
        <v>5.448284362566147</v>
      </c>
      <c r="F11" s="232"/>
      <c r="I11" s="317"/>
      <c r="J11" s="303"/>
      <c r="K11" s="303"/>
      <c r="L11" s="303"/>
      <c r="M11" s="303"/>
      <c r="N11" s="318"/>
    </row>
    <row r="12" spans="1:14" x14ac:dyDescent="0.25">
      <c r="A12" s="278" t="s">
        <v>52</v>
      </c>
      <c r="B12" s="279">
        <f>+'RAHAVIRTALASKELMA '!B21</f>
        <v>11.492960900535381</v>
      </c>
      <c r="C12" s="282">
        <f>+'RAHAVIRTALASKELMA '!C21</f>
        <v>4.2983407714998849</v>
      </c>
      <c r="D12" s="283">
        <f>+'RAHAVIRTALASKELMA '!D21</f>
        <v>9.9068096610482517</v>
      </c>
      <c r="F12" s="232"/>
      <c r="I12" s="319">
        <f>SUM(B9:B11)</f>
        <v>11.492960900535381</v>
      </c>
      <c r="J12" s="320">
        <f>SUM(C9:C11)</f>
        <v>4.2983407714998849</v>
      </c>
      <c r="K12" s="320">
        <f>SUM(D9:D11)</f>
        <v>9.9068096610482517</v>
      </c>
      <c r="L12" s="320">
        <f>+I12-B12</f>
        <v>0</v>
      </c>
      <c r="M12" s="320">
        <f>+J12-C12</f>
        <v>0</v>
      </c>
      <c r="N12" s="321">
        <f>+K12-D12</f>
        <v>0</v>
      </c>
    </row>
    <row r="13" spans="1:14" x14ac:dyDescent="0.25">
      <c r="A13" s="281" t="s">
        <v>56</v>
      </c>
      <c r="B13" s="279">
        <f>+'RAHAVIRTALASKELMA '!B23</f>
        <v>-2.0013073765927598</v>
      </c>
      <c r="C13" s="282">
        <f>+'RAHAVIRTALASKELMA '!C23</f>
        <v>-1.2504649947867801</v>
      </c>
      <c r="D13" s="283">
        <f>+'RAHAVIRTALASKELMA '!D23</f>
        <v>-3.42858854417736</v>
      </c>
      <c r="F13" s="232"/>
      <c r="I13" s="317"/>
      <c r="J13" s="303"/>
      <c r="K13" s="303"/>
      <c r="L13" s="303"/>
      <c r="M13" s="303"/>
      <c r="N13" s="318"/>
    </row>
    <row r="14" spans="1:14" x14ac:dyDescent="0.25">
      <c r="A14" s="281" t="s">
        <v>57</v>
      </c>
      <c r="B14" s="279">
        <f>+'RAHAVIRTALASKELMA '!B24</f>
        <v>8.8251596658518588E-2</v>
      </c>
      <c r="C14" s="282">
        <f>+'RAHAVIRTALASKELMA '!C24</f>
        <v>0.32128636361082302</v>
      </c>
      <c r="D14" s="283">
        <f>+'RAHAVIRTALASKELMA '!D24</f>
        <v>0.40696111727380102</v>
      </c>
      <c r="F14" s="232"/>
      <c r="I14" s="317"/>
      <c r="J14" s="303"/>
      <c r="K14" s="303"/>
      <c r="L14" s="303"/>
      <c r="M14" s="303"/>
      <c r="N14" s="318"/>
    </row>
    <row r="15" spans="1:14" x14ac:dyDescent="0.25">
      <c r="A15" s="290" t="s">
        <v>58</v>
      </c>
      <c r="B15" s="285">
        <f>+'RAHAVIRTALASKELMA '!B25</f>
        <v>-5.3641056600115631</v>
      </c>
      <c r="C15" s="286">
        <f>+'RAHAVIRTALASKELMA '!C25</f>
        <v>-4.9469991876471964</v>
      </c>
      <c r="D15" s="287">
        <f>+'RAHAVIRTALASKELMA '!D25</f>
        <v>-6.3724507867352074</v>
      </c>
      <c r="F15" s="232"/>
      <c r="I15" s="317"/>
      <c r="J15" s="303"/>
      <c r="K15" s="303"/>
      <c r="L15" s="303"/>
      <c r="M15" s="303"/>
      <c r="N15" s="318"/>
    </row>
    <row r="16" spans="1:14" x14ac:dyDescent="0.25">
      <c r="A16" s="278" t="s">
        <v>59</v>
      </c>
      <c r="B16" s="279">
        <f>+'RAHAVIRTALASKELMA '!B27</f>
        <v>41.554702908136001</v>
      </c>
      <c r="C16" s="282">
        <f>+'RAHAVIRTALASKELMA '!C27</f>
        <v>34.318465585529125</v>
      </c>
      <c r="D16" s="283">
        <f>+'RAHAVIRTALASKELMA '!D27</f>
        <v>90.144980565835567</v>
      </c>
      <c r="F16" s="232"/>
      <c r="I16" s="319">
        <f>SUM(B13:B15)+B12+B7</f>
        <v>41.554702908136008</v>
      </c>
      <c r="J16" s="320">
        <f>SUM(C13:C15)+C12+C7</f>
        <v>34.318465585529118</v>
      </c>
      <c r="K16" s="320">
        <f>SUM(D13:D15)+D12+D7</f>
        <v>90.144980565835567</v>
      </c>
      <c r="L16" s="320">
        <f>+I16-B16</f>
        <v>0</v>
      </c>
      <c r="M16" s="320">
        <f>+J16-C16</f>
        <v>0</v>
      </c>
      <c r="N16" s="321">
        <f>+K16-D16</f>
        <v>0</v>
      </c>
    </row>
    <row r="17" spans="1:14" ht="8.25" customHeight="1" x14ac:dyDescent="0.25">
      <c r="A17" s="281" t="s">
        <v>60</v>
      </c>
      <c r="B17" s="279"/>
      <c r="C17" s="282"/>
      <c r="D17" s="283"/>
      <c r="F17" s="232"/>
      <c r="I17" s="317"/>
      <c r="J17" s="303"/>
      <c r="K17" s="303"/>
      <c r="L17" s="303"/>
      <c r="M17" s="303"/>
      <c r="N17" s="318"/>
    </row>
    <row r="18" spans="1:14" x14ac:dyDescent="0.25">
      <c r="A18" s="278" t="s">
        <v>61</v>
      </c>
      <c r="B18" s="279"/>
      <c r="C18" s="282"/>
      <c r="D18" s="283"/>
      <c r="F18" s="232"/>
      <c r="I18" s="317"/>
      <c r="J18" s="303"/>
      <c r="K18" s="303"/>
      <c r="L18" s="303"/>
      <c r="M18" s="303"/>
      <c r="N18" s="318"/>
    </row>
    <row r="19" spans="1:14" ht="26.4" x14ac:dyDescent="0.25">
      <c r="A19" s="291" t="s">
        <v>130</v>
      </c>
      <c r="B19" s="292">
        <f>+'RAHAVIRTALASKELMA '!B30</f>
        <v>-9.6291196160000037E-2</v>
      </c>
      <c r="C19" s="293">
        <f>+'RAHAVIRTALASKELMA '!C30</f>
        <v>1.6366160000000001</v>
      </c>
      <c r="D19" s="294">
        <f>+'RAHAVIRTALASKELMA '!D30</f>
        <v>1.2363974742589559</v>
      </c>
      <c r="F19" s="232"/>
      <c r="I19" s="317"/>
      <c r="J19" s="303"/>
      <c r="K19" s="303"/>
      <c r="L19" s="303"/>
      <c r="M19" s="303"/>
      <c r="N19" s="318"/>
    </row>
    <row r="20" spans="1:14" x14ac:dyDescent="0.25">
      <c r="A20" s="288" t="s">
        <v>62</v>
      </c>
      <c r="B20" s="279">
        <f>+'RAHAVIRTALASKELMA '!B32</f>
        <v>-19.153613662142305</v>
      </c>
      <c r="C20" s="282">
        <f>+'RAHAVIRTALASKELMA '!C32</f>
        <v>-11.708400106037269</v>
      </c>
      <c r="D20" s="283">
        <f>+'RAHAVIRTALASKELMA '!D32</f>
        <v>-29.000462547909084</v>
      </c>
      <c r="F20" s="232"/>
      <c r="I20" s="317"/>
      <c r="J20" s="303"/>
      <c r="K20" s="303"/>
      <c r="L20" s="303"/>
      <c r="M20" s="303"/>
      <c r="N20" s="318"/>
    </row>
    <row r="21" spans="1:14" x14ac:dyDescent="0.25">
      <c r="A21" s="289" t="s">
        <v>108</v>
      </c>
      <c r="B21" s="285">
        <f>SUM('RAHAVIRTALASKELMA '!B33:B35)</f>
        <v>0.68458200850207851</v>
      </c>
      <c r="C21" s="286">
        <f>SUM('RAHAVIRTALASKELMA '!C33:C35)</f>
        <v>1.1837020634070492</v>
      </c>
      <c r="D21" s="287">
        <f>SUM('RAHAVIRTALASKELMA '!D33:D35)</f>
        <v>3.0566162734005085</v>
      </c>
      <c r="F21" s="295"/>
      <c r="I21" s="317"/>
      <c r="J21" s="303"/>
      <c r="K21" s="303"/>
      <c r="L21" s="303"/>
      <c r="M21" s="303"/>
      <c r="N21" s="318"/>
    </row>
    <row r="22" spans="1:14" x14ac:dyDescent="0.25">
      <c r="A22" s="278" t="s">
        <v>64</v>
      </c>
      <c r="B22" s="279">
        <f>+'RAHAVIRTALASKELMA '!B37</f>
        <v>-7.0926138298002286</v>
      </c>
      <c r="C22" s="282">
        <f>+'RAHAVIRTALASKELMA '!C37</f>
        <v>-8.8880820426302201</v>
      </c>
      <c r="D22" s="283">
        <f>+'RAHAVIRTALASKELMA '!D37</f>
        <v>-24.707448800249622</v>
      </c>
      <c r="F22" s="296"/>
      <c r="I22" s="319">
        <f>SUM(B19:B21)</f>
        <v>-18.565322849800225</v>
      </c>
      <c r="J22" s="320">
        <f>SUM(C19:C21)</f>
        <v>-8.8880820426302201</v>
      </c>
      <c r="K22" s="320">
        <f>SUM(D19:D21)</f>
        <v>-24.707448800249622</v>
      </c>
      <c r="L22" s="320">
        <f>+I22-B22</f>
        <v>-11.472709019999996</v>
      </c>
      <c r="M22" s="320">
        <f>+J22-C22</f>
        <v>0</v>
      </c>
      <c r="N22" s="321">
        <f>+K22-D22</f>
        <v>0</v>
      </c>
    </row>
    <row r="23" spans="1:14" ht="7.5" customHeight="1" x14ac:dyDescent="0.25">
      <c r="A23" s="281"/>
      <c r="B23" s="279"/>
      <c r="C23" s="282"/>
      <c r="D23" s="283"/>
      <c r="F23" s="296"/>
      <c r="I23" s="317"/>
      <c r="J23" s="303"/>
      <c r="K23" s="303"/>
      <c r="L23" s="303"/>
      <c r="M23" s="303"/>
      <c r="N23" s="318"/>
    </row>
    <row r="24" spans="1:14" x14ac:dyDescent="0.25">
      <c r="A24" s="278" t="s">
        <v>65</v>
      </c>
      <c r="B24" s="279"/>
      <c r="C24" s="282"/>
      <c r="D24" s="283"/>
      <c r="F24" s="866"/>
      <c r="I24" s="317"/>
      <c r="J24" s="303"/>
      <c r="K24" s="303"/>
      <c r="L24" s="303"/>
      <c r="M24" s="303"/>
      <c r="N24" s="318"/>
    </row>
    <row r="25" spans="1:14" x14ac:dyDescent="0.25">
      <c r="A25" s="288" t="s">
        <v>131</v>
      </c>
      <c r="B25" s="391">
        <f>+'RAHAVIRTALASKELMA '!B40</f>
        <v>3.1779779999993478E-2</v>
      </c>
      <c r="C25" s="282" t="str">
        <f>+'RAHAVIRTALASKELMA '!C40</f>
        <v>-</v>
      </c>
      <c r="D25" s="283">
        <f>+'RAHAVIRTALASKELMA '!D40</f>
        <v>-22.640210279999998</v>
      </c>
      <c r="F25" s="866"/>
      <c r="I25" s="317"/>
      <c r="J25" s="303"/>
      <c r="K25" s="303"/>
      <c r="L25" s="303"/>
      <c r="M25" s="303"/>
      <c r="N25" s="318"/>
    </row>
    <row r="26" spans="1:14" x14ac:dyDescent="0.25">
      <c r="A26" s="288" t="s">
        <v>66</v>
      </c>
      <c r="B26" s="391" t="str">
        <f>+'RAHAVIRTALASKELMA '!B41</f>
        <v>-</v>
      </c>
      <c r="C26" s="293" t="str">
        <f>+'RAHAVIRTALASKELMA '!C41</f>
        <v>-</v>
      </c>
      <c r="D26" s="294">
        <f>+'RAHAVIRTALASKELMA '!D41</f>
        <v>49.639499999999998</v>
      </c>
      <c r="F26" s="296"/>
      <c r="I26" s="317"/>
      <c r="J26" s="303"/>
      <c r="K26" s="303"/>
      <c r="L26" s="303"/>
      <c r="M26" s="303"/>
      <c r="N26" s="318"/>
    </row>
    <row r="27" spans="1:14" x14ac:dyDescent="0.25">
      <c r="A27" s="288" t="s">
        <v>67</v>
      </c>
      <c r="B27" s="293">
        <f>+'RAHAVIRTALASKELMA '!B42</f>
        <v>-0.86682129000029817</v>
      </c>
      <c r="C27" s="282">
        <f>+'RAHAVIRTALASKELMA '!C42</f>
        <v>-1.2345469100000082</v>
      </c>
      <c r="D27" s="283">
        <f>+'RAHAVIRTALASKELMA '!D42</f>
        <v>-47.676963040000025</v>
      </c>
      <c r="F27" s="296"/>
      <c r="I27" s="317"/>
      <c r="J27" s="303"/>
      <c r="K27" s="303"/>
      <c r="L27" s="322"/>
      <c r="M27" s="322"/>
      <c r="N27" s="323"/>
    </row>
    <row r="28" spans="1:14" x14ac:dyDescent="0.25">
      <c r="A28" s="289" t="s">
        <v>192</v>
      </c>
      <c r="B28" s="298">
        <f>+'RAHAVIRTALASKELMA '!B43</f>
        <v>-7.5553236978994978</v>
      </c>
      <c r="C28" s="299">
        <f>+'RAHAVIRTALASKELMA '!C43</f>
        <v>-1.7487533100000001</v>
      </c>
      <c r="D28" s="311">
        <f>+'RAHAVIRTALASKELMA '!D43</f>
        <v>-2.8743265400000002</v>
      </c>
      <c r="F28" s="296"/>
      <c r="I28" s="317"/>
      <c r="J28" s="303"/>
      <c r="K28" s="303"/>
      <c r="L28" s="303"/>
      <c r="M28" s="303"/>
      <c r="N28" s="318"/>
    </row>
    <row r="29" spans="1:14" x14ac:dyDescent="0.25">
      <c r="A29" s="278" t="s">
        <v>68</v>
      </c>
      <c r="B29" s="279">
        <f>+'RAHAVIRTALASKELMA '!B45</f>
        <v>0</v>
      </c>
      <c r="C29" s="282">
        <f>+'RAHAVIRTALASKELMA '!C45</f>
        <v>0</v>
      </c>
      <c r="D29" s="283">
        <f>+'RAHAVIRTALASKELMA '!D45</f>
        <v>0</v>
      </c>
      <c r="F29" s="296"/>
      <c r="I29" s="319">
        <f>SUM(B25:B28)</f>
        <v>-8.3903652078998032</v>
      </c>
      <c r="J29" s="320">
        <f>SUM(C25:C28)</f>
        <v>-2.9833002200000083</v>
      </c>
      <c r="K29" s="320">
        <f>SUM(D25:D28)</f>
        <v>-23.551999860000024</v>
      </c>
      <c r="L29" s="320">
        <f>+I29-B29</f>
        <v>-8.3903652078998032</v>
      </c>
      <c r="M29" s="320">
        <f>+J29-C29</f>
        <v>-2.9833002200000083</v>
      </c>
      <c r="N29" s="321">
        <f>+K29-D29</f>
        <v>-23.551999860000024</v>
      </c>
    </row>
    <row r="30" spans="1:14" ht="9" customHeight="1" x14ac:dyDescent="0.25">
      <c r="A30" s="278"/>
      <c r="B30" s="279"/>
      <c r="C30" s="282"/>
      <c r="D30" s="283"/>
      <c r="F30" s="296"/>
      <c r="G30" s="297"/>
      <c r="H30" s="300"/>
      <c r="I30" s="317"/>
      <c r="J30" s="303"/>
      <c r="K30" s="303"/>
      <c r="L30" s="303"/>
      <c r="M30" s="303"/>
      <c r="N30" s="318"/>
    </row>
    <row r="31" spans="1:14" x14ac:dyDescent="0.25">
      <c r="A31" s="278" t="s">
        <v>69</v>
      </c>
      <c r="B31" s="301">
        <f>+'RAHAVIRTALASKELMA '!B47</f>
        <v>0</v>
      </c>
      <c r="C31" s="282">
        <f>+'RAHAVIRTALASKELMA '!C47</f>
        <v>0</v>
      </c>
      <c r="D31" s="283">
        <f>+'RAHAVIRTALASKELMA '!D47</f>
        <v>0</v>
      </c>
      <c r="F31" s="296"/>
      <c r="I31" s="324">
        <f>+I16+I22+I29</f>
        <v>14.59901485043598</v>
      </c>
      <c r="J31" s="325">
        <f>+J16+J22+J29</f>
        <v>22.447083322898891</v>
      </c>
      <c r="K31" s="325">
        <f>+K16+K22+K29</f>
        <v>41.885531905585921</v>
      </c>
      <c r="L31" s="325">
        <f>+I31-B31</f>
        <v>14.59901485043598</v>
      </c>
      <c r="M31" s="325">
        <f>+J31-C31</f>
        <v>22.447083322898891</v>
      </c>
      <c r="N31" s="326">
        <f>+K31-D31</f>
        <v>41.885531905585921</v>
      </c>
    </row>
    <row r="32" spans="1:14" ht="7.5" customHeight="1" x14ac:dyDescent="0.25">
      <c r="A32" s="278"/>
      <c r="B32" s="301"/>
      <c r="C32" s="282"/>
      <c r="D32" s="283"/>
      <c r="F32" s="296"/>
    </row>
    <row r="33" spans="1:14" x14ac:dyDescent="0.25">
      <c r="A33" s="288" t="s">
        <v>70</v>
      </c>
      <c r="B33" s="279">
        <f>+'RAHAVIRTALASKELMA '!B48</f>
        <v>-9.2656674895640307</v>
      </c>
      <c r="C33" s="282">
        <f>+'RAHAVIRTALASKELMA '!C48</f>
        <v>-12.881464997101109</v>
      </c>
      <c r="D33" s="283">
        <f>+'RAHAVIRTALASKELMA '!D48</f>
        <v>6.5569835855859182</v>
      </c>
      <c r="F33" s="296"/>
    </row>
    <row r="34" spans="1:14" x14ac:dyDescent="0.25">
      <c r="A34" s="289" t="s">
        <v>71</v>
      </c>
      <c r="B34" s="285">
        <f>+'RAHAVIRTALASKELMA '!B49</f>
        <v>54.322024760126901</v>
      </c>
      <c r="C34" s="286">
        <f>+'RAHAVIRTALASKELMA '!C49</f>
        <v>48.0717189156424</v>
      </c>
      <c r="D34" s="287">
        <f>+'RAHAVIRTALASKELMA '!D49</f>
        <v>48.0717189156424</v>
      </c>
      <c r="F34" s="296"/>
    </row>
    <row r="35" spans="1:14" x14ac:dyDescent="0.25">
      <c r="A35" s="284" t="s">
        <v>72</v>
      </c>
      <c r="B35" s="285">
        <f>+'RAHAVIRTALASKELMA '!B51</f>
        <v>0</v>
      </c>
      <c r="C35" s="286">
        <f>+'RAHAVIRTALASKELMA '!C51</f>
        <v>0</v>
      </c>
      <c r="D35" s="287">
        <f>+'RAHAVIRTALASKELMA '!D51</f>
        <v>0</v>
      </c>
      <c r="F35" s="302"/>
      <c r="G35" s="303"/>
      <c r="H35" s="303"/>
    </row>
    <row r="36" spans="1:14" x14ac:dyDescent="0.25">
      <c r="A36" s="278"/>
      <c r="B36" s="279"/>
      <c r="C36" s="279"/>
      <c r="D36" s="280"/>
      <c r="F36" s="304"/>
    </row>
    <row r="37" spans="1:14" x14ac:dyDescent="0.25">
      <c r="A37" s="278" t="s">
        <v>73</v>
      </c>
      <c r="B37" s="279"/>
      <c r="C37" s="279"/>
      <c r="D37" s="280"/>
      <c r="F37" s="304"/>
    </row>
    <row r="38" spans="1:14" x14ac:dyDescent="0.25">
      <c r="A38" s="278"/>
      <c r="B38" s="279"/>
      <c r="C38" s="279"/>
      <c r="D38" s="280"/>
      <c r="F38" s="304"/>
    </row>
    <row r="39" spans="1:14" x14ac:dyDescent="0.25">
      <c r="A39" s="312" t="s">
        <v>214</v>
      </c>
      <c r="B39" s="298" t="s">
        <v>229</v>
      </c>
      <c r="C39" s="298" t="s">
        <v>229</v>
      </c>
      <c r="D39" s="313" t="s">
        <v>229</v>
      </c>
      <c r="F39" s="304"/>
    </row>
    <row r="40" spans="1:14" x14ac:dyDescent="0.25">
      <c r="A40" s="281" t="s">
        <v>30</v>
      </c>
      <c r="B40" s="279" t="e">
        <f>+'RAHAVIRTALASKELMA '!#REF!</f>
        <v>#REF!</v>
      </c>
      <c r="C40" s="282" t="e">
        <f>+'RAHAVIRTALASKELMA '!#REF!</f>
        <v>#REF!</v>
      </c>
      <c r="D40" s="283" t="e">
        <f>+'RAHAVIRTALASKELMA '!#REF!</f>
        <v>#REF!</v>
      </c>
      <c r="F40" s="304"/>
      <c r="I40" s="304" t="e">
        <f>+B40-KONSERNITASE!B40</f>
        <v>#REF!</v>
      </c>
      <c r="J40" s="304" t="e">
        <f>+C40-KONSERNITASE!C40</f>
        <v>#REF!</v>
      </c>
      <c r="K40" s="304" t="e">
        <f>+D40-KONSERNITASE!#REF!</f>
        <v>#REF!</v>
      </c>
    </row>
    <row r="41" spans="1:14" x14ac:dyDescent="0.25">
      <c r="A41" s="290" t="s">
        <v>159</v>
      </c>
      <c r="B41" s="285" t="e">
        <f>+'RAHAVIRTALASKELMA '!#REF!</f>
        <v>#REF!</v>
      </c>
      <c r="C41" s="286" t="e">
        <f>+'RAHAVIRTALASKELMA '!#REF!</f>
        <v>#REF!</v>
      </c>
      <c r="D41" s="287" t="e">
        <f>+'RAHAVIRTALASKELMA '!#REF!</f>
        <v>#REF!</v>
      </c>
      <c r="F41" s="304"/>
    </row>
    <row r="42" spans="1:14" x14ac:dyDescent="0.25">
      <c r="A42" s="290" t="s">
        <v>74</v>
      </c>
      <c r="B42" s="285" t="e">
        <f>+'RAHAVIRTALASKELMA '!#REF!</f>
        <v>#REF!</v>
      </c>
      <c r="C42" s="286" t="e">
        <f>+'RAHAVIRTALASKELMA '!#REF!</f>
        <v>#REF!</v>
      </c>
      <c r="D42" s="287" t="e">
        <f>+'RAHAVIRTALASKELMA '!#REF!</f>
        <v>#REF!</v>
      </c>
      <c r="F42" s="304"/>
    </row>
    <row r="43" spans="1:14" x14ac:dyDescent="0.25">
      <c r="N43" s="304"/>
    </row>
    <row r="44" spans="1:14" x14ac:dyDescent="0.25">
      <c r="B44" s="306"/>
      <c r="C44" s="306"/>
      <c r="D44" s="306"/>
      <c r="N44" s="304"/>
    </row>
  </sheetData>
  <mergeCells count="1">
    <mergeCell ref="F24:F25"/>
  </mergeCells>
  <pageMargins left="0.75" right="0.75" top="0.44" bottom="0.39" header="0.4921259845" footer="0.22"/>
  <pageSetup paperSize="9" scale="93"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pageSetUpPr fitToPage="1"/>
  </sheetPr>
  <dimension ref="A1:F30"/>
  <sheetViews>
    <sheetView tabSelected="1" zoomScale="90" zoomScaleNormal="90" workbookViewId="0"/>
  </sheetViews>
  <sheetFormatPr defaultColWidth="9.109375" defaultRowHeight="13.2" x14ac:dyDescent="0.25"/>
  <cols>
    <col min="1" max="1" width="42.88671875" style="18" customWidth="1"/>
    <col min="2" max="2" width="11" style="591" customWidth="1"/>
    <col min="3" max="3" width="11.5546875" style="18" customWidth="1"/>
    <col min="4" max="4" width="11" style="126" customWidth="1"/>
    <col min="5" max="5" width="11" style="488" customWidth="1"/>
    <col min="6" max="6" width="11" style="18" customWidth="1"/>
    <col min="7" max="16384" width="9.109375" style="18"/>
  </cols>
  <sheetData>
    <row r="1" spans="1:6" ht="15.6" x14ac:dyDescent="0.3">
      <c r="A1" s="569" t="s">
        <v>77</v>
      </c>
      <c r="B1" s="631"/>
      <c r="C1" s="255"/>
      <c r="D1" s="627"/>
      <c r="E1" s="255"/>
      <c r="F1" s="255"/>
    </row>
    <row r="2" spans="1:6" x14ac:dyDescent="0.25">
      <c r="A2" s="19"/>
      <c r="B2" s="587"/>
      <c r="C2" s="19"/>
      <c r="D2" s="19"/>
      <c r="E2" s="486"/>
      <c r="F2" s="486"/>
    </row>
    <row r="3" spans="1:6" ht="15.6" x14ac:dyDescent="0.3">
      <c r="A3" s="19" t="s">
        <v>78</v>
      </c>
      <c r="B3" s="588"/>
      <c r="C3" s="27"/>
      <c r="D3" s="27"/>
      <c r="E3" s="688"/>
      <c r="F3" s="688"/>
    </row>
    <row r="4" spans="1:6" x14ac:dyDescent="0.25">
      <c r="A4" s="19"/>
      <c r="B4" s="587"/>
      <c r="C4" s="19"/>
      <c r="D4" s="19"/>
      <c r="E4" s="486"/>
      <c r="F4" s="486"/>
    </row>
    <row r="5" spans="1:6" x14ac:dyDescent="0.25">
      <c r="A5" s="209"/>
      <c r="B5" s="210" t="s">
        <v>347</v>
      </c>
      <c r="C5" s="210" t="s">
        <v>299</v>
      </c>
      <c r="D5" s="162" t="s">
        <v>345</v>
      </c>
      <c r="E5" s="162" t="s">
        <v>346</v>
      </c>
      <c r="F5" s="162" t="s">
        <v>301</v>
      </c>
    </row>
    <row r="6" spans="1:6" x14ac:dyDescent="0.25">
      <c r="A6" s="20"/>
      <c r="B6" s="19"/>
      <c r="C6" s="20"/>
      <c r="D6" s="611"/>
      <c r="E6" s="44"/>
      <c r="F6" s="44"/>
    </row>
    <row r="7" spans="1:6" x14ac:dyDescent="0.25">
      <c r="A7" s="17" t="s">
        <v>272</v>
      </c>
      <c r="B7" s="592">
        <v>0.36586727613635178</v>
      </c>
      <c r="C7" s="85">
        <v>0.22963009225085415</v>
      </c>
      <c r="D7" s="592">
        <v>0.37812103853192508</v>
      </c>
      <c r="E7" s="34">
        <v>0.28686068289908806</v>
      </c>
      <c r="F7" s="34">
        <v>0.88691898657344914</v>
      </c>
    </row>
    <row r="8" spans="1:6" x14ac:dyDescent="0.25">
      <c r="A8" s="17" t="s">
        <v>273</v>
      </c>
      <c r="B8" s="593">
        <v>0.36573284000267658</v>
      </c>
      <c r="C8" s="85">
        <v>0.22954569342463019</v>
      </c>
      <c r="D8" s="593">
        <v>0.37798208683616097</v>
      </c>
      <c r="E8" s="34">
        <v>0.286755243417401</v>
      </c>
      <c r="F8" s="34">
        <v>0.88659299695387883</v>
      </c>
    </row>
    <row r="9" spans="1:6" x14ac:dyDescent="0.25">
      <c r="A9" s="17" t="s">
        <v>274</v>
      </c>
      <c r="B9" s="593">
        <v>0.49738411464928622</v>
      </c>
      <c r="C9" s="34">
        <v>0.52546670567818521</v>
      </c>
      <c r="D9" s="593">
        <v>1.0818009575487708</v>
      </c>
      <c r="E9" s="34">
        <v>0.89362292848286662</v>
      </c>
      <c r="F9" s="34">
        <v>2.3472295876983762</v>
      </c>
    </row>
    <row r="10" spans="1:6" x14ac:dyDescent="0.25">
      <c r="A10" s="125" t="s">
        <v>328</v>
      </c>
      <c r="B10" s="594">
        <v>10.484651243228846</v>
      </c>
      <c r="C10" s="176">
        <v>6.3799676919316131</v>
      </c>
      <c r="D10" s="607">
        <v>5.1985101139229792</v>
      </c>
      <c r="E10" s="176">
        <v>4.2086319981764406</v>
      </c>
      <c r="F10" s="176">
        <v>23.975705149726977</v>
      </c>
    </row>
    <row r="11" spans="1:6" x14ac:dyDescent="0.25">
      <c r="A11" s="17" t="s">
        <v>275</v>
      </c>
      <c r="B11" s="594">
        <v>12.394597100575579</v>
      </c>
      <c r="C11" s="176">
        <v>7.1681173989574578</v>
      </c>
      <c r="D11" s="607">
        <v>21.726500709711114</v>
      </c>
      <c r="E11" s="176">
        <v>15.37702046546889</v>
      </c>
      <c r="F11" s="176">
        <v>37.794092703208513</v>
      </c>
    </row>
    <row r="12" spans="1:6" x14ac:dyDescent="0.25">
      <c r="A12" s="17" t="s">
        <v>276</v>
      </c>
      <c r="B12" s="607">
        <v>13.649626746436699</v>
      </c>
      <c r="C12" s="111">
        <v>10.641907751190198</v>
      </c>
      <c r="D12" s="607">
        <v>27.294158391277097</v>
      </c>
      <c r="E12" s="111">
        <v>21.233075794108899</v>
      </c>
      <c r="F12" s="111">
        <v>42.483149688903097</v>
      </c>
    </row>
    <row r="13" spans="1:6" x14ac:dyDescent="0.25">
      <c r="A13" s="17"/>
      <c r="B13" s="589"/>
      <c r="C13" s="17"/>
      <c r="D13" s="568"/>
      <c r="E13" s="45"/>
      <c r="F13" s="507"/>
    </row>
    <row r="14" spans="1:6" x14ac:dyDescent="0.25">
      <c r="A14" s="49" t="s">
        <v>277</v>
      </c>
      <c r="B14" s="590"/>
      <c r="C14" s="49"/>
      <c r="D14" s="608">
        <v>4.9386495560566601</v>
      </c>
      <c r="E14" s="487">
        <v>4.9020681942223971</v>
      </c>
      <c r="F14" s="34">
        <v>5.5295516392905899</v>
      </c>
    </row>
    <row r="15" spans="1:6" x14ac:dyDescent="0.25">
      <c r="A15" s="18" t="s">
        <v>79</v>
      </c>
      <c r="D15" s="594">
        <v>14.447496072680661</v>
      </c>
      <c r="E15" s="176">
        <v>10.83627903300933</v>
      </c>
      <c r="F15" s="176">
        <v>15.809569646355309</v>
      </c>
    </row>
    <row r="16" spans="1:6" s="488" customFormat="1" x14ac:dyDescent="0.25">
      <c r="A16" s="488" t="s">
        <v>322</v>
      </c>
      <c r="B16" s="757"/>
      <c r="D16" s="594">
        <v>392.20769606204914</v>
      </c>
      <c r="E16" s="176">
        <v>354.84737038343411</v>
      </c>
      <c r="F16" s="176">
        <v>364.52429405460128</v>
      </c>
    </row>
    <row r="17" spans="1:6" x14ac:dyDescent="0.25">
      <c r="A17" s="17" t="s">
        <v>80</v>
      </c>
      <c r="B17" s="589"/>
      <c r="C17" s="17"/>
      <c r="D17" s="594">
        <v>9.6214459444232467</v>
      </c>
      <c r="E17" s="176">
        <v>8.8018730735504516</v>
      </c>
      <c r="F17" s="176">
        <v>12.706583220918615</v>
      </c>
    </row>
    <row r="18" spans="1:6" x14ac:dyDescent="0.25">
      <c r="A18" s="17" t="s">
        <v>162</v>
      </c>
      <c r="B18" s="589"/>
      <c r="C18" s="17"/>
      <c r="D18" s="594">
        <v>32.405844280025427</v>
      </c>
      <c r="E18" s="176">
        <v>35.068182778674093</v>
      </c>
      <c r="F18" s="176">
        <v>38.611237783736591</v>
      </c>
    </row>
    <row r="19" spans="1:6" x14ac:dyDescent="0.25">
      <c r="A19" s="125" t="s">
        <v>329</v>
      </c>
      <c r="B19" s="589"/>
      <c r="C19" s="17"/>
      <c r="D19" s="594">
        <v>83.044674502705035</v>
      </c>
      <c r="E19" s="176">
        <v>70.005030968299636</v>
      </c>
      <c r="F19" s="176">
        <v>46.068596141769078</v>
      </c>
    </row>
    <row r="20" spans="1:6" x14ac:dyDescent="0.25">
      <c r="A20" s="17" t="s">
        <v>278</v>
      </c>
      <c r="B20" s="589"/>
      <c r="C20" s="17"/>
      <c r="D20" s="594">
        <v>157.555437882559</v>
      </c>
      <c r="E20" s="70">
        <v>131.79738582016299</v>
      </c>
      <c r="F20" s="70">
        <v>97.834739249873081</v>
      </c>
    </row>
    <row r="21" spans="1:6" x14ac:dyDescent="0.25">
      <c r="A21" s="17" t="s">
        <v>129</v>
      </c>
      <c r="B21" s="589"/>
      <c r="C21" s="17"/>
      <c r="D21" s="609">
        <v>7122</v>
      </c>
      <c r="E21" s="52">
        <v>7646</v>
      </c>
      <c r="F21" s="52">
        <v>7566</v>
      </c>
    </row>
    <row r="22" spans="1:6" x14ac:dyDescent="0.25">
      <c r="A22" s="17" t="s">
        <v>141</v>
      </c>
      <c r="B22" s="589"/>
      <c r="C22" s="17"/>
      <c r="D22" s="609">
        <v>9077</v>
      </c>
      <c r="E22" s="52">
        <v>9122</v>
      </c>
      <c r="F22" s="52">
        <v>8600</v>
      </c>
    </row>
    <row r="23" spans="1:6" x14ac:dyDescent="0.25">
      <c r="A23" s="17"/>
      <c r="B23" s="589"/>
      <c r="C23" s="17"/>
      <c r="D23" s="610"/>
      <c r="E23" s="45"/>
      <c r="F23" s="45"/>
    </row>
    <row r="24" spans="1:6" x14ac:dyDescent="0.25">
      <c r="A24" s="17" t="s">
        <v>81</v>
      </c>
      <c r="B24" s="589"/>
      <c r="C24" s="17"/>
      <c r="D24" s="610"/>
      <c r="E24" s="45"/>
      <c r="F24" s="45"/>
    </row>
    <row r="25" spans="1:6" x14ac:dyDescent="0.25">
      <c r="A25" s="17" t="s">
        <v>82</v>
      </c>
      <c r="B25" s="589"/>
      <c r="C25" s="17"/>
      <c r="D25" s="609">
        <v>38412.521839779001</v>
      </c>
      <c r="E25" s="52">
        <v>38403.743337016575</v>
      </c>
      <c r="F25" s="52">
        <v>38404.841621917803</v>
      </c>
    </row>
    <row r="26" spans="1:6" x14ac:dyDescent="0.25">
      <c r="A26" s="17" t="s">
        <v>83</v>
      </c>
      <c r="B26" s="589"/>
      <c r="C26" s="17"/>
      <c r="D26" s="609">
        <v>38416.110999999997</v>
      </c>
      <c r="E26" s="52">
        <v>38405.921999999999</v>
      </c>
      <c r="F26" s="52">
        <v>38405.921999999999</v>
      </c>
    </row>
    <row r="27" spans="1:6" x14ac:dyDescent="0.25">
      <c r="A27" s="17" t="s">
        <v>84</v>
      </c>
      <c r="B27" s="589"/>
      <c r="C27" s="17"/>
      <c r="D27" s="609">
        <v>38426.642839779008</v>
      </c>
      <c r="E27" s="52">
        <v>38417.864337016574</v>
      </c>
      <c r="F27" s="52">
        <v>38418.96262191781</v>
      </c>
    </row>
    <row r="29" spans="1:6" x14ac:dyDescent="0.25">
      <c r="A29" s="867" t="s">
        <v>320</v>
      </c>
      <c r="B29" s="867"/>
      <c r="C29" s="867"/>
      <c r="D29" s="867"/>
      <c r="E29" s="867"/>
      <c r="F29" s="867"/>
    </row>
    <row r="30" spans="1:6" x14ac:dyDescent="0.25">
      <c r="A30" s="867"/>
      <c r="B30" s="867"/>
      <c r="C30" s="867"/>
      <c r="D30" s="867"/>
      <c r="E30" s="867"/>
      <c r="F30" s="867"/>
    </row>
  </sheetData>
  <mergeCells count="1">
    <mergeCell ref="A29:F30"/>
  </mergeCells>
  <phoneticPr fontId="7" type="noConversion"/>
  <pageMargins left="0.74803149606299213" right="0.74803149606299213" top="0.98425196850393704" bottom="0" header="0.4921259845" footer="0.4921259845"/>
  <pageSetup paperSize="9" scale="93" orientation="portrait" horizontalDpi="4294967292" verticalDpi="4294967292" r:id="rId1"/>
  <headerFooter alignWithMargins="0">
    <oddFooter>&amp;R&amp;8&amp;F/&amp;A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zoomScaleNormal="100" workbookViewId="0"/>
  </sheetViews>
  <sheetFormatPr defaultColWidth="9.109375" defaultRowHeight="13.2" x14ac:dyDescent="0.25"/>
  <cols>
    <col min="1" max="1" width="37.44140625" style="172" bestFit="1" customWidth="1"/>
    <col min="2" max="2" width="10.109375" style="55" customWidth="1"/>
    <col min="3" max="3" width="10.109375" style="172" customWidth="1"/>
    <col min="4" max="4" width="9.109375" style="55" bestFit="1" customWidth="1"/>
    <col min="5" max="5" width="9.109375" style="172" bestFit="1" customWidth="1"/>
    <col min="6" max="6" width="9.109375" style="146" customWidth="1"/>
    <col min="7" max="16384" width="9.109375" style="172"/>
  </cols>
  <sheetData>
    <row r="1" spans="1:6" ht="15.6" x14ac:dyDescent="0.3">
      <c r="A1" s="211" t="s">
        <v>77</v>
      </c>
      <c r="B1" s="463"/>
      <c r="C1" s="149"/>
      <c r="D1" s="463"/>
      <c r="E1" s="149"/>
      <c r="F1" s="255"/>
    </row>
    <row r="2" spans="1:6" x14ac:dyDescent="0.25">
      <c r="A2" s="55"/>
    </row>
    <row r="3" spans="1:6" ht="15.6" x14ac:dyDescent="0.3">
      <c r="A3" s="28" t="s">
        <v>161</v>
      </c>
      <c r="B3" s="464"/>
      <c r="C3" s="141"/>
      <c r="D3" s="466"/>
      <c r="E3" s="145"/>
      <c r="F3" s="43"/>
    </row>
    <row r="4" spans="1:6" x14ac:dyDescent="0.25">
      <c r="A4" s="173"/>
      <c r="B4" s="161"/>
      <c r="D4" s="467"/>
      <c r="E4" s="150"/>
      <c r="F4" s="495"/>
    </row>
    <row r="5" spans="1:6" x14ac:dyDescent="0.25">
      <c r="A5" s="25" t="s">
        <v>211</v>
      </c>
      <c r="B5" s="35" t="s">
        <v>347</v>
      </c>
      <c r="C5" s="35" t="s">
        <v>299</v>
      </c>
      <c r="D5" s="162" t="s">
        <v>345</v>
      </c>
      <c r="E5" s="162" t="s">
        <v>346</v>
      </c>
      <c r="F5" s="162" t="s">
        <v>301</v>
      </c>
    </row>
    <row r="6" spans="1:6" x14ac:dyDescent="0.25">
      <c r="B6" s="172"/>
      <c r="D6" s="159"/>
      <c r="E6" s="159"/>
      <c r="F6" s="159"/>
    </row>
    <row r="7" spans="1:6" s="146" customFormat="1" x14ac:dyDescent="0.25">
      <c r="A7" s="28" t="s">
        <v>1</v>
      </c>
      <c r="B7" s="82">
        <v>196.17565048250401</v>
      </c>
      <c r="C7" s="151">
        <v>202.97033346935444</v>
      </c>
      <c r="D7" s="82">
        <v>394.93632533248399</v>
      </c>
      <c r="E7" s="151">
        <v>399.43333383689998</v>
      </c>
      <c r="F7" s="151">
        <v>802.21706520724399</v>
      </c>
    </row>
    <row r="8" spans="1:6" s="146" customFormat="1" x14ac:dyDescent="0.25">
      <c r="B8" s="73"/>
      <c r="C8" s="152"/>
      <c r="D8" s="73"/>
      <c r="E8" s="152"/>
      <c r="F8" s="152"/>
    </row>
    <row r="9" spans="1:6" s="146" customFormat="1" x14ac:dyDescent="0.25">
      <c r="A9" s="29" t="s">
        <v>2</v>
      </c>
      <c r="B9" s="63">
        <v>8.1521143304123438</v>
      </c>
      <c r="C9" s="153">
        <v>1.9260678200218899</v>
      </c>
      <c r="D9" s="63">
        <v>8.9596729633036496</v>
      </c>
      <c r="E9" s="153">
        <v>3.0631614815786699</v>
      </c>
      <c r="F9" s="153">
        <v>5.1992071949661502</v>
      </c>
    </row>
    <row r="10" spans="1:6" s="146" customFormat="1" x14ac:dyDescent="0.25">
      <c r="A10" s="29" t="s">
        <v>234</v>
      </c>
      <c r="B10" s="63">
        <v>0.28543502544631993</v>
      </c>
      <c r="C10" s="153">
        <v>-1.0216336701464701</v>
      </c>
      <c r="D10" s="63">
        <v>-1.49643146291934</v>
      </c>
      <c r="E10" s="153">
        <v>-2.77761246386827</v>
      </c>
      <c r="F10" s="153">
        <v>-2.3850170326491997</v>
      </c>
    </row>
    <row r="11" spans="1:6" s="146" customFormat="1" x14ac:dyDescent="0.25">
      <c r="A11" s="29"/>
      <c r="B11" s="63"/>
      <c r="C11" s="153"/>
      <c r="D11" s="63"/>
      <c r="E11" s="153"/>
      <c r="F11" s="153"/>
    </row>
    <row r="12" spans="1:6" s="146" customFormat="1" x14ac:dyDescent="0.25">
      <c r="A12" s="29" t="s">
        <v>235</v>
      </c>
      <c r="B12" s="63">
        <v>-64.124078510726903</v>
      </c>
      <c r="C12" s="153">
        <v>-68.561683133503308</v>
      </c>
      <c r="D12" s="63">
        <v>-138.349141038694</v>
      </c>
      <c r="E12" s="153">
        <v>-140.81137481109698</v>
      </c>
      <c r="F12" s="153">
        <v>-282.00466228039005</v>
      </c>
    </row>
    <row r="13" spans="1:6" s="146" customFormat="1" x14ac:dyDescent="0.25">
      <c r="A13" s="29" t="s">
        <v>236</v>
      </c>
      <c r="B13" s="63">
        <v>-85.092944265802885</v>
      </c>
      <c r="C13" s="153">
        <v>-85.481801648030796</v>
      </c>
      <c r="D13" s="63">
        <v>-169.56168380846981</v>
      </c>
      <c r="E13" s="153">
        <v>-166.9510956278998</v>
      </c>
      <c r="F13" s="153">
        <v>-324.22529595930229</v>
      </c>
    </row>
    <row r="14" spans="1:6" s="146" customFormat="1" x14ac:dyDescent="0.25">
      <c r="A14" s="30" t="s">
        <v>3</v>
      </c>
      <c r="B14" s="63">
        <v>-24.933143148504438</v>
      </c>
      <c r="C14" s="153">
        <v>-26.548951122869948</v>
      </c>
      <c r="D14" s="63">
        <v>-49.644449297705428</v>
      </c>
      <c r="E14" s="153">
        <v>-54.372353760516695</v>
      </c>
      <c r="F14" s="153">
        <v>-108.72991068512286</v>
      </c>
    </row>
    <row r="15" spans="1:6" s="146" customFormat="1" x14ac:dyDescent="0.25">
      <c r="A15" s="142" t="s">
        <v>106</v>
      </c>
      <c r="B15" s="63">
        <v>-13.649626556436699</v>
      </c>
      <c r="C15" s="153">
        <v>-10.641905601190198</v>
      </c>
      <c r="D15" s="63">
        <v>-27.294158011277098</v>
      </c>
      <c r="E15" s="153">
        <v>-21.233075039108897</v>
      </c>
      <c r="F15" s="153">
        <v>-42.483149688903097</v>
      </c>
    </row>
    <row r="16" spans="1:6" s="146" customFormat="1" x14ac:dyDescent="0.25">
      <c r="A16" s="30"/>
      <c r="B16" s="73"/>
      <c r="C16" s="152"/>
      <c r="D16" s="73"/>
      <c r="E16" s="152"/>
      <c r="F16" s="152"/>
    </row>
    <row r="17" spans="1:6" s="146" customFormat="1" x14ac:dyDescent="0.25">
      <c r="A17" s="31" t="s">
        <v>4</v>
      </c>
      <c r="B17" s="64">
        <v>16.813407356891737</v>
      </c>
      <c r="C17" s="154">
        <v>12.640426113635622</v>
      </c>
      <c r="D17" s="63">
        <v>17.550134676721981</v>
      </c>
      <c r="E17" s="153">
        <v>16.350983615988021</v>
      </c>
      <c r="F17" s="153">
        <v>47.58823675584253</v>
      </c>
    </row>
    <row r="18" spans="1:6" x14ac:dyDescent="0.25">
      <c r="A18" s="4"/>
      <c r="B18" s="74"/>
      <c r="C18" s="155"/>
      <c r="D18" s="74"/>
      <c r="E18" s="155"/>
      <c r="F18" s="152"/>
    </row>
    <row r="19" spans="1:6" x14ac:dyDescent="0.25">
      <c r="A19" s="4" t="s">
        <v>107</v>
      </c>
      <c r="B19" s="64">
        <v>-0.98592250056840847</v>
      </c>
      <c r="C19" s="154">
        <v>-1.1499526943472047</v>
      </c>
      <c r="D19" s="64">
        <v>-1.3516438793936953</v>
      </c>
      <c r="E19" s="154">
        <v>-2.0328094251250972</v>
      </c>
      <c r="F19" s="154">
        <v>-4.4516767300756683</v>
      </c>
    </row>
    <row r="20" spans="1:6" x14ac:dyDescent="0.25">
      <c r="A20" s="4"/>
      <c r="B20" s="64"/>
      <c r="C20" s="154"/>
      <c r="D20" s="64"/>
      <c r="E20" s="154"/>
      <c r="F20" s="154"/>
    </row>
    <row r="21" spans="1:6" ht="15" x14ac:dyDescent="0.35">
      <c r="A21" s="4" t="s">
        <v>279</v>
      </c>
      <c r="B21" s="64">
        <v>-3.8999999999999999E-4</v>
      </c>
      <c r="C21" s="154">
        <v>-0.34395999999999999</v>
      </c>
      <c r="D21" s="64">
        <v>2.3419999999999999E-3</v>
      </c>
      <c r="E21" s="154">
        <v>-0.40120800000000001</v>
      </c>
      <c r="F21" s="154">
        <v>-0.40184900000000001</v>
      </c>
    </row>
    <row r="22" spans="1:6" x14ac:dyDescent="0.25">
      <c r="A22" s="4"/>
      <c r="B22" s="74"/>
      <c r="C22" s="155"/>
      <c r="D22" s="74"/>
      <c r="E22" s="155"/>
      <c r="F22" s="152"/>
    </row>
    <row r="23" spans="1:6" x14ac:dyDescent="0.25">
      <c r="A23" s="5" t="s">
        <v>5</v>
      </c>
      <c r="B23" s="115">
        <v>15.827094856323329</v>
      </c>
      <c r="C23" s="157">
        <v>11.146513419288418</v>
      </c>
      <c r="D23" s="115">
        <v>16.200832797328285</v>
      </c>
      <c r="E23" s="157">
        <v>13.916966190862922</v>
      </c>
      <c r="F23" s="157">
        <v>42.734711025766863</v>
      </c>
    </row>
    <row r="24" spans="1:6" x14ac:dyDescent="0.25">
      <c r="A24" s="6"/>
      <c r="B24" s="74"/>
      <c r="C24" s="155"/>
      <c r="D24" s="74"/>
      <c r="E24" s="155"/>
      <c r="F24" s="152"/>
    </row>
    <row r="25" spans="1:6" x14ac:dyDescent="0.25">
      <c r="A25" s="4" t="s">
        <v>6</v>
      </c>
      <c r="B25" s="64">
        <v>-1.7709556287291981</v>
      </c>
      <c r="C25" s="154">
        <v>-2.32259537507294</v>
      </c>
      <c r="D25" s="64">
        <v>-1.6778034450003803</v>
      </c>
      <c r="E25" s="154">
        <v>-2.8930170644265201</v>
      </c>
      <c r="F25" s="154">
        <v>-8.6629905952527295</v>
      </c>
    </row>
    <row r="26" spans="1:6" x14ac:dyDescent="0.25">
      <c r="A26" s="3"/>
      <c r="B26" s="75"/>
      <c r="C26" s="156"/>
      <c r="D26" s="75"/>
      <c r="E26" s="156"/>
      <c r="F26" s="156"/>
    </row>
    <row r="27" spans="1:6" x14ac:dyDescent="0.25">
      <c r="A27" s="7" t="s">
        <v>7</v>
      </c>
      <c r="B27" s="82">
        <v>14.056139227594132</v>
      </c>
      <c r="C27" s="151">
        <v>8.8239180442154783</v>
      </c>
      <c r="D27" s="82">
        <v>14.523029352327905</v>
      </c>
      <c r="E27" s="151">
        <v>11.023949126436403</v>
      </c>
      <c r="F27" s="151">
        <v>34.071720430514134</v>
      </c>
    </row>
    <row r="28" spans="1:6" x14ac:dyDescent="0.25">
      <c r="A28" s="3"/>
      <c r="B28" s="75"/>
      <c r="C28" s="156"/>
      <c r="D28" s="481"/>
      <c r="E28" s="144"/>
      <c r="F28" s="144"/>
    </row>
    <row r="29" spans="1:6" x14ac:dyDescent="0.25">
      <c r="A29" s="164" t="s">
        <v>8</v>
      </c>
      <c r="B29" s="74"/>
      <c r="C29" s="155"/>
      <c r="D29" s="482"/>
      <c r="E29" s="143"/>
      <c r="F29" s="496"/>
    </row>
    <row r="30" spans="1:6" x14ac:dyDescent="0.25">
      <c r="A30" s="3" t="s">
        <v>9</v>
      </c>
      <c r="B30" s="63">
        <v>14.055198081321791</v>
      </c>
      <c r="C30" s="153">
        <v>8.819157561839118</v>
      </c>
      <c r="D30" s="63">
        <v>14.524583030687518</v>
      </c>
      <c r="E30" s="153">
        <v>11.016524794537903</v>
      </c>
      <c r="F30" s="153">
        <v>34.061984228678106</v>
      </c>
    </row>
    <row r="31" spans="1:6" x14ac:dyDescent="0.25">
      <c r="A31" s="172" t="s">
        <v>154</v>
      </c>
      <c r="B31" s="74">
        <v>9.4114627234138015E-4</v>
      </c>
      <c r="C31" s="155">
        <v>4.7604823763607888E-3</v>
      </c>
      <c r="D31" s="74">
        <v>-1.5536783596130199E-3</v>
      </c>
      <c r="E31" s="155">
        <v>7.4243318985000297E-3</v>
      </c>
      <c r="F31" s="152">
        <v>9.7362018360250806E-3</v>
      </c>
    </row>
    <row r="32" spans="1:6" x14ac:dyDescent="0.25">
      <c r="A32" s="3"/>
      <c r="B32" s="164"/>
      <c r="C32" s="3"/>
      <c r="D32" s="506"/>
      <c r="E32" s="158"/>
      <c r="F32" s="158"/>
    </row>
    <row r="33" spans="1:6" ht="26.4" x14ac:dyDescent="0.25">
      <c r="A33" s="174" t="s">
        <v>10</v>
      </c>
      <c r="B33" s="173"/>
      <c r="D33" s="173"/>
    </row>
    <row r="34" spans="1:6" x14ac:dyDescent="0.25">
      <c r="A34" s="172" t="s">
        <v>272</v>
      </c>
      <c r="B34" s="139">
        <v>0.36586727613635178</v>
      </c>
      <c r="C34" s="177">
        <v>0.22963009225085415</v>
      </c>
      <c r="D34" s="139">
        <v>0.37812103853192508</v>
      </c>
      <c r="E34" s="177">
        <v>0.28686068289908806</v>
      </c>
      <c r="F34" s="511">
        <v>0.88691898657344914</v>
      </c>
    </row>
    <row r="35" spans="1:6" x14ac:dyDescent="0.25">
      <c r="A35" s="172" t="s">
        <v>273</v>
      </c>
      <c r="B35" s="139">
        <v>0.36573284000267658</v>
      </c>
      <c r="C35" s="177">
        <v>0.22954569342463019</v>
      </c>
      <c r="D35" s="139">
        <v>0.37798208683616097</v>
      </c>
      <c r="E35" s="177">
        <v>0.286755243417401</v>
      </c>
      <c r="F35" s="511">
        <v>0.88659299695387883</v>
      </c>
    </row>
    <row r="36" spans="1:6" x14ac:dyDescent="0.25">
      <c r="B36" s="161"/>
    </row>
    <row r="38" spans="1:6" x14ac:dyDescent="0.25">
      <c r="B38" s="465"/>
      <c r="C38" s="177"/>
      <c r="D38" s="465"/>
      <c r="E38" s="177"/>
    </row>
  </sheetData>
  <pageMargins left="0.99" right="0.27" top="0.98425196850393704" bottom="0" header="0.79" footer="0.4921259845"/>
  <pageSetup paperSize="9" scale="90" fitToHeight="7" orientation="portrait" horizontalDpi="1200" verticalDpi="1200" r:id="rId1"/>
  <headerFooter alignWithMargins="0"/>
  <customProperties>
    <customPr name="SheetOption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pageSetUpPr fitToPage="1"/>
  </sheetPr>
  <dimension ref="A1:J26"/>
  <sheetViews>
    <sheetView zoomScale="90" zoomScaleNormal="90" workbookViewId="0"/>
  </sheetViews>
  <sheetFormatPr defaultColWidth="9.109375" defaultRowHeight="13.2" x14ac:dyDescent="0.25"/>
  <cols>
    <col min="1" max="1" width="47.44140625" style="629" customWidth="1"/>
    <col min="2" max="2" width="15.44140625" style="635" customWidth="1"/>
    <col min="3" max="3" width="15.44140625" style="706" customWidth="1"/>
    <col min="4" max="5" width="11.5546875" style="573" customWidth="1"/>
    <col min="6" max="6" width="10" style="641" customWidth="1"/>
    <col min="7" max="7" width="13.109375" style="628" bestFit="1" customWidth="1"/>
    <col min="8" max="16384" width="9.109375" style="629"/>
  </cols>
  <sheetData>
    <row r="1" spans="1:10" ht="15.6" x14ac:dyDescent="0.3">
      <c r="A1" s="569" t="s">
        <v>77</v>
      </c>
      <c r="B1" s="626"/>
      <c r="C1" s="678"/>
      <c r="D1" s="572"/>
      <c r="E1" s="627"/>
      <c r="F1" s="255"/>
    </row>
    <row r="2" spans="1:10" x14ac:dyDescent="0.25">
      <c r="A2" s="463"/>
      <c r="B2" s="626"/>
      <c r="C2" s="630"/>
      <c r="D2" s="627"/>
      <c r="E2" s="627"/>
      <c r="F2" s="255"/>
    </row>
    <row r="3" spans="1:10" ht="15.6" x14ac:dyDescent="0.3">
      <c r="A3" s="573" t="s">
        <v>238</v>
      </c>
      <c r="B3" s="632"/>
      <c r="C3" s="700"/>
      <c r="D3" s="719"/>
      <c r="E3" s="719"/>
      <c r="F3" s="719"/>
      <c r="G3" s="633"/>
    </row>
    <row r="4" spans="1:10" x14ac:dyDescent="0.25">
      <c r="A4" s="634"/>
      <c r="C4" s="701"/>
      <c r="D4" s="720"/>
      <c r="E4" s="720"/>
      <c r="F4" s="721"/>
      <c r="G4" s="636"/>
    </row>
    <row r="5" spans="1:10" x14ac:dyDescent="0.25">
      <c r="A5" s="637" t="s">
        <v>211</v>
      </c>
      <c r="B5" s="776" t="s">
        <v>347</v>
      </c>
      <c r="C5" s="776" t="s">
        <v>299</v>
      </c>
      <c r="D5" s="722" t="s">
        <v>345</v>
      </c>
      <c r="E5" s="722" t="s">
        <v>346</v>
      </c>
      <c r="F5" s="723" t="s">
        <v>301</v>
      </c>
      <c r="G5" s="629"/>
    </row>
    <row r="6" spans="1:10" x14ac:dyDescent="0.25">
      <c r="B6" s="638"/>
      <c r="C6" s="639"/>
      <c r="D6" s="638"/>
      <c r="E6" s="638"/>
      <c r="F6" s="573"/>
      <c r="G6" s="629"/>
    </row>
    <row r="7" spans="1:10" s="641" customFormat="1" ht="12.75" customHeight="1" x14ac:dyDescent="0.25">
      <c r="A7" s="573" t="s">
        <v>7</v>
      </c>
      <c r="B7" s="638">
        <v>14.056139227594132</v>
      </c>
      <c r="C7" s="639">
        <v>8.8239180442154783</v>
      </c>
      <c r="D7" s="638">
        <v>14.523029352327905</v>
      </c>
      <c r="E7" s="639">
        <v>11.023949126436403</v>
      </c>
      <c r="F7" s="639">
        <v>34.071720430514134</v>
      </c>
      <c r="G7" s="640"/>
      <c r="H7" s="474"/>
      <c r="J7" s="642"/>
    </row>
    <row r="8" spans="1:10" s="641" customFormat="1" ht="12.75" customHeight="1" x14ac:dyDescent="0.25">
      <c r="A8" s="573"/>
      <c r="B8" s="638"/>
      <c r="C8" s="639"/>
      <c r="D8" s="638"/>
      <c r="E8" s="639"/>
      <c r="F8" s="639"/>
      <c r="G8" s="640"/>
      <c r="H8" s="474"/>
      <c r="J8" s="642"/>
    </row>
    <row r="9" spans="1:10" s="641" customFormat="1" x14ac:dyDescent="0.25">
      <c r="A9" s="643" t="s">
        <v>176</v>
      </c>
      <c r="B9" s="638"/>
      <c r="C9" s="644"/>
      <c r="D9" s="638"/>
      <c r="E9" s="639"/>
      <c r="F9" s="639"/>
    </row>
    <row r="10" spans="1:10" s="641" customFormat="1" ht="12.75" customHeight="1" x14ac:dyDescent="0.25">
      <c r="A10" s="573"/>
      <c r="B10" s="638"/>
      <c r="C10" s="639"/>
      <c r="D10" s="724"/>
      <c r="E10" s="725"/>
      <c r="F10" s="725"/>
    </row>
    <row r="11" spans="1:10" s="641" customFormat="1" x14ac:dyDescent="0.25">
      <c r="A11" s="645" t="s">
        <v>164</v>
      </c>
      <c r="B11" s="774">
        <v>0</v>
      </c>
      <c r="C11" s="775">
        <v>0</v>
      </c>
      <c r="D11" s="774">
        <v>0</v>
      </c>
      <c r="E11" s="582">
        <v>0</v>
      </c>
      <c r="F11" s="582">
        <v>5.4024000000000003E-2</v>
      </c>
    </row>
    <row r="12" spans="1:10" s="641" customFormat="1" ht="26.4" x14ac:dyDescent="0.25">
      <c r="A12" s="646" t="s">
        <v>179</v>
      </c>
      <c r="B12" s="777">
        <v>0</v>
      </c>
      <c r="C12" s="647">
        <v>0</v>
      </c>
      <c r="D12" s="777">
        <v>0</v>
      </c>
      <c r="E12" s="647">
        <v>0</v>
      </c>
      <c r="F12" s="647">
        <v>5.4024000000000003E-2</v>
      </c>
    </row>
    <row r="13" spans="1:10" s="641" customFormat="1" x14ac:dyDescent="0.25">
      <c r="B13" s="702"/>
      <c r="C13" s="703"/>
      <c r="D13" s="702"/>
      <c r="E13" s="703"/>
      <c r="F13" s="639"/>
    </row>
    <row r="14" spans="1:10" s="641" customFormat="1" ht="26.4" x14ac:dyDescent="0.25">
      <c r="A14" s="643" t="s">
        <v>177</v>
      </c>
      <c r="B14" s="702"/>
      <c r="C14" s="704"/>
      <c r="D14" s="702"/>
      <c r="E14" s="703"/>
      <c r="F14" s="639"/>
    </row>
    <row r="15" spans="1:10" s="641" customFormat="1" x14ac:dyDescent="0.25">
      <c r="B15" s="702"/>
      <c r="C15" s="703"/>
      <c r="D15" s="702"/>
      <c r="E15" s="703"/>
      <c r="F15" s="639"/>
    </row>
    <row r="16" spans="1:10" s="628" customFormat="1" ht="12.75" customHeight="1" x14ac:dyDescent="0.25">
      <c r="A16" s="648" t="s">
        <v>120</v>
      </c>
      <c r="B16" s="778">
        <v>-0.11089752000000003</v>
      </c>
      <c r="C16" s="583">
        <v>-8.0849740000000003E-2</v>
      </c>
      <c r="D16" s="778">
        <v>-0.36863078000000005</v>
      </c>
      <c r="E16" s="583">
        <v>-8.4787299999999996E-2</v>
      </c>
      <c r="F16" s="583">
        <v>-0.11162052</v>
      </c>
    </row>
    <row r="17" spans="1:8" s="628" customFormat="1" ht="12.75" customHeight="1" x14ac:dyDescent="0.25">
      <c r="A17" s="649" t="s">
        <v>76</v>
      </c>
      <c r="B17" s="779">
        <v>-1.5882405573090188</v>
      </c>
      <c r="C17" s="583">
        <v>-0.99967123376094058</v>
      </c>
      <c r="D17" s="779">
        <v>-1.6011845198356198</v>
      </c>
      <c r="E17" s="584">
        <v>-4.6178443703286698</v>
      </c>
      <c r="F17" s="584">
        <v>-2.7144928216808801</v>
      </c>
    </row>
    <row r="18" spans="1:8" s="628" customFormat="1" ht="12.75" customHeight="1" x14ac:dyDescent="0.25">
      <c r="A18" s="54" t="s">
        <v>157</v>
      </c>
      <c r="B18" s="780">
        <v>3.1317911607125892E-3</v>
      </c>
      <c r="C18" s="583">
        <v>-7.5407814490877981E-3</v>
      </c>
      <c r="D18" s="780">
        <v>1.8335580721572993E-2</v>
      </c>
      <c r="E18" s="585">
        <v>-1.1336360388368041E-2</v>
      </c>
      <c r="F18" s="585">
        <v>-1.3693039586360379E-2</v>
      </c>
    </row>
    <row r="19" spans="1:8" s="652" customFormat="1" ht="25.5" customHeight="1" x14ac:dyDescent="0.25">
      <c r="A19" s="650" t="s">
        <v>178</v>
      </c>
      <c r="B19" s="781">
        <v>-1.6960062861483063</v>
      </c>
      <c r="C19" s="651">
        <v>-1.0880617552100285</v>
      </c>
      <c r="D19" s="781">
        <v>-1.9514797191140469</v>
      </c>
      <c r="E19" s="651">
        <v>-4.7139680307170382</v>
      </c>
      <c r="F19" s="651">
        <v>-2.8398063812672407</v>
      </c>
      <c r="G19" s="640"/>
      <c r="H19" s="474"/>
    </row>
    <row r="20" spans="1:8" s="652" customFormat="1" ht="12.75" customHeight="1" x14ac:dyDescent="0.25">
      <c r="A20" s="653" t="s">
        <v>133</v>
      </c>
      <c r="B20" s="782">
        <v>12.360132941445826</v>
      </c>
      <c r="C20" s="726">
        <v>7.7358562890054499</v>
      </c>
      <c r="D20" s="782">
        <v>12.571549633213857</v>
      </c>
      <c r="E20" s="726">
        <v>6.3099810957193645</v>
      </c>
      <c r="F20" s="726">
        <v>31.285938049246891</v>
      </c>
      <c r="G20" s="640"/>
      <c r="H20" s="474"/>
    </row>
    <row r="21" spans="1:8" s="652" customFormat="1" ht="12.75" customHeight="1" x14ac:dyDescent="0.25">
      <c r="A21" s="643"/>
      <c r="B21" s="783"/>
      <c r="C21" s="644"/>
      <c r="D21" s="783"/>
      <c r="E21" s="644"/>
      <c r="F21" s="644"/>
      <c r="G21" s="640"/>
      <c r="H21" s="474"/>
    </row>
    <row r="22" spans="1:8" ht="12.75" customHeight="1" x14ac:dyDescent="0.25">
      <c r="A22" s="654" t="s">
        <v>134</v>
      </c>
      <c r="B22" s="784"/>
      <c r="C22" s="727"/>
      <c r="D22" s="784"/>
      <c r="E22" s="727"/>
      <c r="F22" s="727"/>
      <c r="G22" s="640"/>
      <c r="H22" s="474"/>
    </row>
    <row r="23" spans="1:8" ht="12.75" customHeight="1" x14ac:dyDescent="0.25">
      <c r="A23" s="655" t="s">
        <v>9</v>
      </c>
      <c r="B23" s="638">
        <v>12.356060004012772</v>
      </c>
      <c r="C23" s="639">
        <v>7.7386365880781769</v>
      </c>
      <c r="D23" s="638">
        <v>12.554767730851898</v>
      </c>
      <c r="E23" s="639">
        <v>6.3138931242092324</v>
      </c>
      <c r="F23" s="639">
        <v>31.286107230236556</v>
      </c>
      <c r="G23" s="640"/>
      <c r="H23" s="474"/>
    </row>
    <row r="24" spans="1:8" ht="12.75" customHeight="1" x14ac:dyDescent="0.25">
      <c r="A24" s="172" t="s">
        <v>154</v>
      </c>
      <c r="B24" s="638">
        <v>4.0729374330539699E-3</v>
      </c>
      <c r="C24" s="639">
        <v>-2.7802990727270084E-3</v>
      </c>
      <c r="D24" s="638">
        <v>1.6781902361959974E-2</v>
      </c>
      <c r="E24" s="639">
        <v>-3.9120284898680113E-3</v>
      </c>
      <c r="F24" s="639">
        <v>-1.6918098966497985E-4</v>
      </c>
      <c r="G24" s="656"/>
      <c r="H24" s="599"/>
    </row>
    <row r="25" spans="1:8" x14ac:dyDescent="0.25">
      <c r="B25" s="657"/>
      <c r="C25" s="703"/>
      <c r="D25" s="728"/>
      <c r="E25" s="728"/>
      <c r="G25" s="658"/>
      <c r="H25" s="474"/>
    </row>
    <row r="26" spans="1:8" x14ac:dyDescent="0.25">
      <c r="B26" s="659"/>
      <c r="C26" s="705"/>
      <c r="G26" s="660"/>
    </row>
  </sheetData>
  <phoneticPr fontId="31" type="noConversion"/>
  <pageMargins left="0.72" right="0.42" top="0.98425196850393704" bottom="0" header="0.79" footer="0.4921259845"/>
  <pageSetup paperSize="9" scale="70"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dimension ref="A1:D85"/>
  <sheetViews>
    <sheetView zoomScale="90" zoomScaleNormal="90" workbookViewId="0"/>
  </sheetViews>
  <sheetFormatPr defaultColWidth="9.109375" defaultRowHeight="13.2" x14ac:dyDescent="0.25"/>
  <cols>
    <col min="1" max="1" width="48.5546875" style="172" customWidth="1"/>
    <col min="2" max="2" width="10.5546875" style="161" customWidth="1"/>
    <col min="3" max="4" width="10.5546875" style="173" customWidth="1"/>
    <col min="5" max="16384" width="9.109375" style="172"/>
  </cols>
  <sheetData>
    <row r="1" spans="1:4" ht="15.6" x14ac:dyDescent="0.3">
      <c r="A1" s="569" t="s">
        <v>77</v>
      </c>
      <c r="B1" s="626"/>
      <c r="C1" s="160"/>
      <c r="D1" s="160"/>
    </row>
    <row r="2" spans="1:4" x14ac:dyDescent="0.25">
      <c r="A2" s="55"/>
      <c r="C2" s="161"/>
      <c r="D2" s="161"/>
    </row>
    <row r="3" spans="1:4" ht="15.6" x14ac:dyDescent="0.3">
      <c r="A3" s="173" t="s">
        <v>123</v>
      </c>
      <c r="B3" s="466"/>
      <c r="C3" s="145"/>
      <c r="D3" s="145"/>
    </row>
    <row r="4" spans="1:4" x14ac:dyDescent="0.25">
      <c r="A4" s="8"/>
      <c r="B4" s="468"/>
      <c r="C4" s="167"/>
      <c r="D4" s="167"/>
    </row>
    <row r="5" spans="1:4" x14ac:dyDescent="0.25">
      <c r="A5" s="26" t="s">
        <v>211</v>
      </c>
      <c r="B5" s="165" t="s">
        <v>341</v>
      </c>
      <c r="C5" s="165" t="s">
        <v>342</v>
      </c>
      <c r="D5" s="165" t="s">
        <v>301</v>
      </c>
    </row>
    <row r="6" spans="1:4" x14ac:dyDescent="0.25">
      <c r="A6" s="8"/>
      <c r="B6" s="167"/>
      <c r="C6" s="167"/>
      <c r="D6" s="167"/>
    </row>
    <row r="7" spans="1:4" x14ac:dyDescent="0.25">
      <c r="A7" s="173" t="s">
        <v>11</v>
      </c>
      <c r="B7" s="173"/>
      <c r="C7" s="179"/>
      <c r="D7" s="179"/>
    </row>
    <row r="8" spans="1:4" x14ac:dyDescent="0.25">
      <c r="B8" s="173"/>
      <c r="C8" s="179"/>
      <c r="D8" s="179"/>
    </row>
    <row r="9" spans="1:4" x14ac:dyDescent="0.25">
      <c r="A9" s="173" t="s">
        <v>12</v>
      </c>
      <c r="B9" s="173"/>
      <c r="C9" s="179"/>
      <c r="D9" s="179"/>
    </row>
    <row r="10" spans="1:4" x14ac:dyDescent="0.25">
      <c r="A10" s="173"/>
      <c r="B10" s="173"/>
      <c r="C10" s="179"/>
      <c r="D10" s="179"/>
    </row>
    <row r="11" spans="1:4" x14ac:dyDescent="0.25">
      <c r="A11" s="3" t="s">
        <v>13</v>
      </c>
      <c r="B11" s="164"/>
      <c r="C11" s="164"/>
      <c r="D11" s="164"/>
    </row>
    <row r="12" spans="1:4" x14ac:dyDescent="0.25">
      <c r="A12" s="9" t="s">
        <v>14</v>
      </c>
      <c r="B12" s="76">
        <v>151.44738154111886</v>
      </c>
      <c r="C12" s="65">
        <v>146.26735990044062</v>
      </c>
      <c r="D12" s="65">
        <v>151.46620726417009</v>
      </c>
    </row>
    <row r="13" spans="1:4" x14ac:dyDescent="0.25">
      <c r="A13" s="11" t="s">
        <v>145</v>
      </c>
      <c r="B13" s="76">
        <v>17.707569663421662</v>
      </c>
      <c r="C13" s="65">
        <v>20.169351509940459</v>
      </c>
      <c r="D13" s="65">
        <v>19.187722699833959</v>
      </c>
    </row>
    <row r="14" spans="1:4" x14ac:dyDescent="0.25">
      <c r="A14" s="11" t="s">
        <v>146</v>
      </c>
      <c r="B14" s="76">
        <v>3.1689805555587598E-2</v>
      </c>
      <c r="C14" s="65">
        <v>1.598266666661018E-2</v>
      </c>
      <c r="D14" s="65">
        <v>3.2579222222220199E-2</v>
      </c>
    </row>
    <row r="15" spans="1:4" x14ac:dyDescent="0.25">
      <c r="A15" s="11" t="s">
        <v>196</v>
      </c>
      <c r="B15" s="76">
        <v>0.43896153846153602</v>
      </c>
      <c r="C15" s="65">
        <v>0.49111538461538301</v>
      </c>
      <c r="D15" s="65">
        <v>0.46503846153845901</v>
      </c>
    </row>
    <row r="16" spans="1:4" x14ac:dyDescent="0.25">
      <c r="A16" s="10" t="s">
        <v>15</v>
      </c>
      <c r="B16" s="79">
        <v>20.817487932268268</v>
      </c>
      <c r="C16" s="67">
        <v>22.871409317855107</v>
      </c>
      <c r="D16" s="67">
        <v>22.44171971407172</v>
      </c>
    </row>
    <row r="17" spans="1:4" x14ac:dyDescent="0.25">
      <c r="A17" s="8"/>
      <c r="B17" s="76">
        <v>190.44309048082593</v>
      </c>
      <c r="C17" s="65">
        <v>189.81521877951818</v>
      </c>
      <c r="D17" s="65">
        <v>193.59326736183644</v>
      </c>
    </row>
    <row r="18" spans="1:4" x14ac:dyDescent="0.25">
      <c r="A18" s="172" t="s">
        <v>16</v>
      </c>
      <c r="B18" s="386"/>
      <c r="C18" s="166"/>
      <c r="D18" s="166"/>
    </row>
    <row r="19" spans="1:4" x14ac:dyDescent="0.25">
      <c r="A19" s="11" t="s">
        <v>17</v>
      </c>
      <c r="B19" s="386">
        <v>5.8522588746199196</v>
      </c>
      <c r="C19" s="166">
        <v>5.2293100178851599</v>
      </c>
      <c r="D19" s="166">
        <v>5.0912808142558301</v>
      </c>
    </row>
    <row r="20" spans="1:4" x14ac:dyDescent="0.25">
      <c r="A20" s="11" t="s">
        <v>18</v>
      </c>
      <c r="B20" s="76">
        <v>37.254357793687099</v>
      </c>
      <c r="C20" s="65">
        <v>37.434108446391797</v>
      </c>
      <c r="D20" s="65">
        <v>35.463394952140597</v>
      </c>
    </row>
    <row r="21" spans="1:4" x14ac:dyDescent="0.25">
      <c r="A21" s="11" t="s">
        <v>19</v>
      </c>
      <c r="B21" s="76">
        <v>83.43501433301499</v>
      </c>
      <c r="C21" s="65">
        <v>110.602067083064</v>
      </c>
      <c r="D21" s="65">
        <v>110.922033897839</v>
      </c>
    </row>
    <row r="22" spans="1:4" x14ac:dyDescent="0.25">
      <c r="A22" s="11" t="s">
        <v>317</v>
      </c>
      <c r="B22" s="76">
        <v>74.615871055338616</v>
      </c>
      <c r="C22" s="729" t="s">
        <v>197</v>
      </c>
      <c r="D22" s="729" t="s">
        <v>197</v>
      </c>
    </row>
    <row r="23" spans="1:4" x14ac:dyDescent="0.25">
      <c r="A23" s="12" t="s">
        <v>20</v>
      </c>
      <c r="B23" s="76">
        <v>8.1122386592636805E-2</v>
      </c>
      <c r="C23" s="65">
        <v>8.1455504691476111E-2</v>
      </c>
      <c r="D23" s="65">
        <v>8.2072097970121299E-2</v>
      </c>
    </row>
    <row r="24" spans="1:4" x14ac:dyDescent="0.25">
      <c r="A24" s="13" t="s">
        <v>21</v>
      </c>
      <c r="B24" s="79">
        <v>4.8765376786926904</v>
      </c>
      <c r="C24" s="67">
        <v>2.1595323200424001</v>
      </c>
      <c r="D24" s="67">
        <v>5.2403992020853698</v>
      </c>
    </row>
    <row r="25" spans="1:4" x14ac:dyDescent="0.25">
      <c r="A25" s="4"/>
      <c r="B25" s="76">
        <v>206.11516212194596</v>
      </c>
      <c r="C25" s="65">
        <v>155.50647337207482</v>
      </c>
      <c r="D25" s="65">
        <v>156.79918096429094</v>
      </c>
    </row>
    <row r="26" spans="1:4" x14ac:dyDescent="0.25">
      <c r="A26" s="3" t="s">
        <v>22</v>
      </c>
      <c r="B26" s="76"/>
      <c r="C26" s="65"/>
      <c r="D26" s="65"/>
    </row>
    <row r="27" spans="1:4" x14ac:dyDescent="0.25">
      <c r="A27" s="9" t="s">
        <v>23</v>
      </c>
      <c r="B27" s="76">
        <v>1.5365315718771E-2</v>
      </c>
      <c r="C27" s="65">
        <v>7.4747173333333403E-2</v>
      </c>
      <c r="D27" s="65">
        <v>6.8057638437882706E-2</v>
      </c>
    </row>
    <row r="28" spans="1:4" x14ac:dyDescent="0.25">
      <c r="A28" s="11" t="s">
        <v>24</v>
      </c>
      <c r="B28" s="76">
        <v>3.6024512049584798</v>
      </c>
      <c r="C28" s="65">
        <v>3.6350593998627301</v>
      </c>
      <c r="D28" s="65">
        <v>3.5914281092714</v>
      </c>
    </row>
    <row r="29" spans="1:4" x14ac:dyDescent="0.25">
      <c r="A29" s="10" t="s">
        <v>25</v>
      </c>
      <c r="B29" s="79">
        <v>1.6570659992988388</v>
      </c>
      <c r="C29" s="67">
        <v>2.1008253377938622</v>
      </c>
      <c r="D29" s="67">
        <v>1.9261197077997481</v>
      </c>
    </row>
    <row r="30" spans="1:4" x14ac:dyDescent="0.25">
      <c r="A30" s="8"/>
      <c r="B30" s="76">
        <v>5.2748825199760896</v>
      </c>
      <c r="C30" s="65">
        <v>5.810631910989926</v>
      </c>
      <c r="D30" s="65">
        <v>5.5856054555090306</v>
      </c>
    </row>
    <row r="31" spans="1:4" x14ac:dyDescent="0.25">
      <c r="A31" s="8"/>
      <c r="B31" s="76"/>
      <c r="C31" s="65"/>
      <c r="D31" s="65"/>
    </row>
    <row r="32" spans="1:4" x14ac:dyDescent="0.25">
      <c r="A32" s="164" t="s">
        <v>26</v>
      </c>
      <c r="B32" s="76">
        <v>401.83313512274793</v>
      </c>
      <c r="C32" s="65">
        <v>351.13232406258288</v>
      </c>
      <c r="D32" s="65">
        <v>355.97805378163639</v>
      </c>
    </row>
    <row r="33" spans="1:4" x14ac:dyDescent="0.25">
      <c r="A33" s="164"/>
      <c r="B33" s="76"/>
      <c r="C33" s="65"/>
      <c r="D33" s="65"/>
    </row>
    <row r="34" spans="1:4" x14ac:dyDescent="0.25">
      <c r="A34" s="164" t="s">
        <v>27</v>
      </c>
      <c r="B34" s="76"/>
      <c r="C34" s="65"/>
      <c r="D34" s="65"/>
    </row>
    <row r="35" spans="1:4" x14ac:dyDescent="0.25">
      <c r="B35" s="76"/>
      <c r="C35" s="65"/>
      <c r="D35" s="65"/>
    </row>
    <row r="36" spans="1:4" x14ac:dyDescent="0.25">
      <c r="A36" s="172" t="s">
        <v>28</v>
      </c>
      <c r="B36" s="76">
        <v>19.42992068583257</v>
      </c>
      <c r="C36" s="65">
        <v>20.626465076539876</v>
      </c>
      <c r="D36" s="65">
        <v>21.020645971843209</v>
      </c>
    </row>
    <row r="37" spans="1:4" s="146" customFormat="1" x14ac:dyDescent="0.25">
      <c r="A37" s="29" t="s">
        <v>225</v>
      </c>
      <c r="B37" s="386">
        <v>80.817203071407604</v>
      </c>
      <c r="C37" s="166">
        <v>86.171584638407793</v>
      </c>
      <c r="D37" s="166">
        <v>88.064375872937205</v>
      </c>
    </row>
    <row r="38" spans="1:4" s="146" customFormat="1" x14ac:dyDescent="0.25">
      <c r="A38" s="29" t="s">
        <v>312</v>
      </c>
      <c r="B38" s="386">
        <v>36.877654273370403</v>
      </c>
      <c r="C38" s="166">
        <v>38.874927050988198</v>
      </c>
      <c r="D38" s="166">
        <v>31.8907492631478</v>
      </c>
    </row>
    <row r="39" spans="1:4" s="146" customFormat="1" x14ac:dyDescent="0.25">
      <c r="A39" s="29" t="s">
        <v>25</v>
      </c>
      <c r="B39" s="386">
        <v>16.270746934005082</v>
      </c>
      <c r="C39" s="166">
        <v>18.100109276025773</v>
      </c>
      <c r="D39" s="166">
        <v>12.196850549124287</v>
      </c>
    </row>
    <row r="40" spans="1:4" s="146" customFormat="1" x14ac:dyDescent="0.25">
      <c r="A40" s="692" t="s">
        <v>30</v>
      </c>
      <c r="B40" s="693">
        <v>44.928547681749698</v>
      </c>
      <c r="C40" s="492">
        <v>34.781534179837003</v>
      </c>
      <c r="D40" s="492">
        <v>54.322024760126901</v>
      </c>
    </row>
    <row r="41" spans="1:4" x14ac:dyDescent="0.25">
      <c r="A41" s="3"/>
      <c r="B41" s="76"/>
      <c r="C41" s="65"/>
      <c r="D41" s="65"/>
    </row>
    <row r="42" spans="1:4" x14ac:dyDescent="0.25">
      <c r="A42" s="163" t="s">
        <v>31</v>
      </c>
      <c r="B42" s="76">
        <v>198.32407264636535</v>
      </c>
      <c r="C42" s="65">
        <v>198.55462022179861</v>
      </c>
      <c r="D42" s="65">
        <v>207.49464641717941</v>
      </c>
    </row>
    <row r="43" spans="1:4" x14ac:dyDescent="0.25">
      <c r="A43" s="4"/>
      <c r="B43" s="76"/>
      <c r="C43" s="65"/>
      <c r="D43" s="65"/>
    </row>
    <row r="44" spans="1:4" ht="13.8" thickBot="1" x14ac:dyDescent="0.3">
      <c r="A44" s="14" t="s">
        <v>32</v>
      </c>
      <c r="B44" s="484">
        <v>600.15720776911326</v>
      </c>
      <c r="C44" s="81">
        <v>549.68694428438152</v>
      </c>
      <c r="D44" s="81">
        <v>563.4727001988158</v>
      </c>
    </row>
    <row r="45" spans="1:4" x14ac:dyDescent="0.25">
      <c r="A45" s="163"/>
      <c r="B45" s="689"/>
      <c r="C45" s="163"/>
      <c r="D45" s="163"/>
    </row>
    <row r="47" spans="1:4" x14ac:dyDescent="0.25">
      <c r="A47" s="163"/>
      <c r="B47" s="689"/>
      <c r="C47" s="163"/>
      <c r="D47" s="163"/>
    </row>
    <row r="48" spans="1:4" x14ac:dyDescent="0.25">
      <c r="A48" s="163"/>
      <c r="B48" s="689"/>
      <c r="C48" s="163"/>
      <c r="D48" s="163"/>
    </row>
    <row r="49" spans="1:4" x14ac:dyDescent="0.25">
      <c r="A49" s="476" t="s">
        <v>211</v>
      </c>
      <c r="B49" s="165" t="s">
        <v>341</v>
      </c>
      <c r="C49" s="165" t="s">
        <v>342</v>
      </c>
      <c r="D49" s="165" t="s">
        <v>301</v>
      </c>
    </row>
    <row r="50" spans="1:4" x14ac:dyDescent="0.25">
      <c r="A50" s="8"/>
      <c r="B50" s="167"/>
      <c r="C50" s="167"/>
      <c r="D50" s="167"/>
    </row>
    <row r="51" spans="1:4" x14ac:dyDescent="0.25">
      <c r="A51" s="164" t="s">
        <v>33</v>
      </c>
      <c r="B51" s="164"/>
      <c r="C51" s="164"/>
      <c r="D51" s="164"/>
    </row>
    <row r="52" spans="1:4" x14ac:dyDescent="0.25">
      <c r="B52" s="173"/>
    </row>
    <row r="53" spans="1:4" x14ac:dyDescent="0.25">
      <c r="A53" s="173" t="s">
        <v>34</v>
      </c>
      <c r="B53" s="173"/>
    </row>
    <row r="54" spans="1:4" x14ac:dyDescent="0.25">
      <c r="B54" s="173"/>
    </row>
    <row r="55" spans="1:4" x14ac:dyDescent="0.25">
      <c r="A55" s="172" t="s">
        <v>35</v>
      </c>
      <c r="B55" s="173"/>
    </row>
    <row r="56" spans="1:4" x14ac:dyDescent="0.25">
      <c r="A56" s="11" t="s">
        <v>36</v>
      </c>
      <c r="B56" s="76">
        <v>19.399436344132098</v>
      </c>
      <c r="C56" s="65">
        <v>19.399436325324</v>
      </c>
      <c r="D56" s="65">
        <v>19.399436329821402</v>
      </c>
    </row>
    <row r="57" spans="1:4" x14ac:dyDescent="0.25">
      <c r="A57" s="11" t="s">
        <v>37</v>
      </c>
      <c r="B57" s="76">
        <v>-11.486437639979675</v>
      </c>
      <c r="C57" s="65">
        <v>-10.614587234115533</v>
      </c>
      <c r="D57" s="65">
        <v>-9.5166223401440728</v>
      </c>
    </row>
    <row r="58" spans="1:4" x14ac:dyDescent="0.25">
      <c r="A58" s="11" t="s">
        <v>156</v>
      </c>
      <c r="B58" s="76">
        <v>0.63718115694010091</v>
      </c>
      <c r="C58" s="65">
        <v>0.58886362450881102</v>
      </c>
      <c r="D58" s="65">
        <v>0.58886432518276999</v>
      </c>
    </row>
    <row r="59" spans="1:4" x14ac:dyDescent="0.25">
      <c r="A59" s="12" t="s">
        <v>38</v>
      </c>
      <c r="B59" s="76">
        <v>166.47012279144701</v>
      </c>
      <c r="C59" s="65">
        <v>167.704220205756</v>
      </c>
      <c r="D59" s="65">
        <v>167.67182506942001</v>
      </c>
    </row>
    <row r="60" spans="1:4" x14ac:dyDescent="0.25">
      <c r="A60" s="15" t="s">
        <v>7</v>
      </c>
      <c r="B60" s="79">
        <v>14.5245826506887</v>
      </c>
      <c r="C60" s="67">
        <v>11.0165240395377</v>
      </c>
      <c r="D60" s="67">
        <v>34.061983210823996</v>
      </c>
    </row>
    <row r="61" spans="1:4" x14ac:dyDescent="0.25">
      <c r="A61" s="7"/>
      <c r="B61" s="76">
        <v>189.54488530322823</v>
      </c>
      <c r="C61" s="65">
        <v>188.09445696101099</v>
      </c>
      <c r="D61" s="65">
        <v>212.20548659510411</v>
      </c>
    </row>
    <row r="62" spans="1:4" x14ac:dyDescent="0.25">
      <c r="A62" s="2" t="s">
        <v>155</v>
      </c>
      <c r="B62" s="79">
        <v>0.17882322567128697</v>
      </c>
      <c r="C62" s="67">
        <v>0.17399072831206899</v>
      </c>
      <c r="D62" s="67">
        <v>0.16204132330932702</v>
      </c>
    </row>
    <row r="63" spans="1:4" x14ac:dyDescent="0.25">
      <c r="A63" s="163"/>
      <c r="B63" s="76"/>
      <c r="C63" s="65"/>
      <c r="D63" s="65"/>
    </row>
    <row r="64" spans="1:4" x14ac:dyDescent="0.25">
      <c r="A64" s="164" t="s">
        <v>39</v>
      </c>
      <c r="B64" s="76">
        <v>189.72370852889952</v>
      </c>
      <c r="C64" s="65">
        <v>188.26844768932307</v>
      </c>
      <c r="D64" s="65">
        <v>212.36752791841343</v>
      </c>
    </row>
    <row r="65" spans="1:4" x14ac:dyDescent="0.25">
      <c r="A65" s="164"/>
      <c r="B65" s="76"/>
      <c r="C65" s="65"/>
      <c r="D65" s="65"/>
    </row>
    <row r="66" spans="1:4" x14ac:dyDescent="0.25">
      <c r="A66" s="164" t="s">
        <v>40</v>
      </c>
      <c r="B66" s="76"/>
      <c r="C66" s="65"/>
      <c r="D66" s="65"/>
    </row>
    <row r="67" spans="1:4" x14ac:dyDescent="0.25">
      <c r="A67" s="16"/>
      <c r="B67" s="76"/>
      <c r="C67" s="65"/>
      <c r="D67" s="65"/>
    </row>
    <row r="68" spans="1:4" x14ac:dyDescent="0.25">
      <c r="A68" s="3" t="s">
        <v>41</v>
      </c>
      <c r="B68" s="76"/>
      <c r="C68" s="65"/>
      <c r="D68" s="65"/>
    </row>
    <row r="69" spans="1:4" x14ac:dyDescent="0.25">
      <c r="A69" s="11" t="s">
        <v>42</v>
      </c>
      <c r="B69" s="76">
        <v>27.908011261625099</v>
      </c>
      <c r="C69" s="65">
        <v>27.8634900025612</v>
      </c>
      <c r="D69" s="65">
        <v>29.317074826697599</v>
      </c>
    </row>
    <row r="70" spans="1:4" x14ac:dyDescent="0.25">
      <c r="A70" s="11" t="s">
        <v>43</v>
      </c>
      <c r="B70" s="76">
        <v>1.2964757975482999</v>
      </c>
      <c r="C70" s="65">
        <v>1.3467007620759599</v>
      </c>
      <c r="D70" s="65">
        <v>1.3723182480009402</v>
      </c>
    </row>
    <row r="71" spans="1:4" x14ac:dyDescent="0.25">
      <c r="A71" s="11" t="s">
        <v>44</v>
      </c>
      <c r="B71" s="76">
        <v>5.3831197099999999</v>
      </c>
      <c r="C71" s="65">
        <v>4.6647759400000002</v>
      </c>
      <c r="D71" s="65">
        <v>4.5954767500000004</v>
      </c>
    </row>
    <row r="72" spans="1:4" x14ac:dyDescent="0.25">
      <c r="A72" s="11" t="s">
        <v>232</v>
      </c>
      <c r="B72" s="76">
        <v>159.21636132076799</v>
      </c>
      <c r="C72" s="65">
        <v>121.57114396999999</v>
      </c>
      <c r="D72" s="65">
        <v>144.78974127999999</v>
      </c>
    </row>
    <row r="73" spans="1:4" x14ac:dyDescent="0.25">
      <c r="A73" s="10" t="s">
        <v>45</v>
      </c>
      <c r="B73" s="79">
        <v>0.34837478999999999</v>
      </c>
      <c r="C73" s="67">
        <v>0.30440262000000001</v>
      </c>
      <c r="D73" s="67">
        <v>0.54048101000000004</v>
      </c>
    </row>
    <row r="74" spans="1:4" x14ac:dyDescent="0.25">
      <c r="B74" s="76">
        <v>194.15234287994139</v>
      </c>
      <c r="C74" s="65">
        <v>155.75051329463716</v>
      </c>
      <c r="D74" s="65">
        <v>180.61509211469854</v>
      </c>
    </row>
    <row r="75" spans="1:4" x14ac:dyDescent="0.25">
      <c r="A75" s="3" t="s">
        <v>46</v>
      </c>
      <c r="B75" s="76"/>
      <c r="C75" s="65"/>
      <c r="D75" s="65"/>
    </row>
    <row r="76" spans="1:4" x14ac:dyDescent="0.25">
      <c r="A76" s="11" t="s">
        <v>232</v>
      </c>
      <c r="B76" s="76">
        <v>43.267624243540695</v>
      </c>
      <c r="C76" s="65">
        <v>45.007776030000002</v>
      </c>
      <c r="D76" s="65">
        <v>7.3670227299999995</v>
      </c>
    </row>
    <row r="77" spans="1:4" x14ac:dyDescent="0.25">
      <c r="A77" s="11" t="s">
        <v>47</v>
      </c>
      <c r="B77" s="76">
        <v>172.82735400789065</v>
      </c>
      <c r="C77" s="65">
        <v>159.83353750631008</v>
      </c>
      <c r="D77" s="65">
        <v>162.43126694951596</v>
      </c>
    </row>
    <row r="78" spans="1:4" x14ac:dyDescent="0.25">
      <c r="A78" s="15" t="s">
        <v>44</v>
      </c>
      <c r="B78" s="79">
        <v>0.18617614000000002</v>
      </c>
      <c r="C78" s="67">
        <v>0.82666706999999995</v>
      </c>
      <c r="D78" s="67">
        <v>0.69178835999999999</v>
      </c>
    </row>
    <row r="79" spans="1:4" x14ac:dyDescent="0.25">
      <c r="A79" s="4"/>
      <c r="B79" s="76">
        <v>216.28115439143133</v>
      </c>
      <c r="C79" s="65">
        <v>205.6679806063101</v>
      </c>
      <c r="D79" s="65">
        <v>170.49007803951596</v>
      </c>
    </row>
    <row r="80" spans="1:4" x14ac:dyDescent="0.25">
      <c r="A80" s="4"/>
      <c r="B80" s="76"/>
      <c r="C80" s="65"/>
      <c r="D80" s="65"/>
    </row>
    <row r="81" spans="1:4" x14ac:dyDescent="0.25">
      <c r="A81" s="163" t="s">
        <v>48</v>
      </c>
      <c r="B81" s="76">
        <v>410.43349727137274</v>
      </c>
      <c r="C81" s="65">
        <v>361.41849390094728</v>
      </c>
      <c r="D81" s="65">
        <v>351.10517015421453</v>
      </c>
    </row>
    <row r="82" spans="1:4" x14ac:dyDescent="0.25">
      <c r="A82" s="8"/>
      <c r="B82" s="80"/>
      <c r="C82" s="66"/>
      <c r="D82" s="66"/>
    </row>
    <row r="83" spans="1:4" ht="13.8" thickBot="1" x14ac:dyDescent="0.3">
      <c r="A83" s="14" t="s">
        <v>284</v>
      </c>
      <c r="B83" s="485">
        <v>600.15720580027232</v>
      </c>
      <c r="C83" s="68">
        <v>549.68694159027041</v>
      </c>
      <c r="D83" s="68">
        <v>563.47269807262796</v>
      </c>
    </row>
    <row r="84" spans="1:4" x14ac:dyDescent="0.25">
      <c r="A84" s="1"/>
      <c r="B84" s="469"/>
      <c r="C84" s="168"/>
      <c r="D84" s="168"/>
    </row>
    <row r="85" spans="1:4" x14ac:dyDescent="0.25">
      <c r="A85" s="1"/>
      <c r="B85" s="469"/>
      <c r="C85" s="168"/>
      <c r="D85" s="168"/>
    </row>
  </sheetData>
  <phoneticPr fontId="7" type="noConversion"/>
  <pageMargins left="0.99" right="0.27" top="0.98425196850393704" bottom="0" header="0.77" footer="0.4921259845"/>
  <pageSetup paperSize="9" scale="94" fitToHeight="7" orientation="portrait" horizontalDpi="1200" verticalDpi="1200" r:id="rId1"/>
  <headerFooter alignWithMargins="0"/>
  <rowBreaks count="1" manualBreakCount="1">
    <brk id="46"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Asiakirja" ma:contentTypeID="0x01010072825709A5E4614BBE4F668874F511CF" ma:contentTypeVersion="1" ma:contentTypeDescription="Luo uusi asiakirja." ma:contentTypeScope="" ma:versionID="9d9515d9c177e08ea358f8a9c6833073">
  <xsd:schema xmlns:xsd="http://www.w3.org/2001/XMLSchema" xmlns:xs="http://www.w3.org/2001/XMLSchema" xmlns:p="http://schemas.microsoft.com/office/2006/metadata/properties" xmlns:ns1="http://schemas.microsoft.com/sharepoint/v3" xmlns:ns2="de8a66dd-caa6-47be-916f-694194327d72" targetNamespace="http://schemas.microsoft.com/office/2006/metadata/properties" ma:root="true" ma:fieldsID="647df3d6e70a4388b17ddf7cf39c6584" ns1:_="" ns2:_="">
    <xsd:import namespace="http://schemas.microsoft.com/sharepoint/v3"/>
    <xsd:import namespace="de8a66dd-caa6-47be-916f-694194327d72"/>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Ajoituksen alkamispäivämäärä" ma:description="" ma:hidden="true" ma:internalName="PublishingStartDate">
      <xsd:simpleType>
        <xsd:restriction base="dms:Unknown"/>
      </xsd:simpleType>
    </xsd:element>
    <xsd:element name="PublishingExpirationDate" ma:index="9" nillable="true" ma:displayName="Ajoituksen päättymispäivämäärä"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8a66dd-caa6-47be-916f-694194327d72" elementFormDefault="qualified">
    <xsd:import namespace="http://schemas.microsoft.com/office/2006/documentManagement/types"/>
    <xsd:import namespace="http://schemas.microsoft.com/office/infopath/2007/PartnerControls"/>
    <xsd:element name="_dlc_DocId" ma:index="10" nillable="true" ma:displayName="Tiedostotunnisteen arvo" ma:description="Tälle kohteelle määritetyn tiedostotunnisteen arvo." ma:internalName="_dlc_DocId" ma:readOnly="true">
      <xsd:simpleType>
        <xsd:restriction base="dms:Text"/>
      </xsd:simpleType>
    </xsd:element>
    <xsd:element name="_dlc_DocIdUrl" ma:index="11"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e8a66dd-caa6-47be-916f-694194327d72">2PVM67KAZ5CR-1855-3453</_dlc_DocId>
    <_dlc_DocIdUrl xmlns="de8a66dd-caa6-47be-916f-694194327d72">
      <Url>http://silta.lassi.fi/Tyotilat/tiimit/IR/_layouts/DocIdRedir.aspx?ID=2PVM67KAZ5CR-1855-3453</Url>
      <Description>2PVM67KAZ5CR-1855-3453</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653E1DA-F051-44DE-B077-F07F64DFFA97}"/>
</file>

<file path=customXml/itemProps2.xml><?xml version="1.0" encoding="utf-8"?>
<ds:datastoreItem xmlns:ds="http://schemas.openxmlformats.org/officeDocument/2006/customXml" ds:itemID="{0EFD7891-F5A6-45BA-907F-00EA3782E632}"/>
</file>

<file path=customXml/itemProps3.xml><?xml version="1.0" encoding="utf-8"?>
<ds:datastoreItem xmlns:ds="http://schemas.openxmlformats.org/officeDocument/2006/customXml" ds:itemID="{6D805B78-B777-45D9-A11C-EFCF5AC5E0F2}"/>
</file>

<file path=customXml/itemProps4.xml><?xml version="1.0" encoding="utf-8"?>
<ds:datastoreItem xmlns:ds="http://schemas.openxmlformats.org/officeDocument/2006/customXml" ds:itemID="{046AF81D-3FE1-4D38-B941-A91577E47F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20</vt:i4>
      </vt:variant>
      <vt:variant>
        <vt:lpstr>Nimetyt alueet</vt:lpstr>
      </vt:variant>
      <vt:variant>
        <vt:i4>12</vt:i4>
      </vt:variant>
    </vt:vector>
  </HeadingPairs>
  <TitlesOfParts>
    <vt:vector size="32" baseType="lpstr">
      <vt:lpstr>TUNNUSLUVUT Jory</vt:lpstr>
      <vt:lpstr>KONSERNITULOSLASKELMA kulu jory</vt:lpstr>
      <vt:lpstr>LASKELMA OMAN PÄÄOMAN old</vt:lpstr>
      <vt:lpstr>KONSERNITASE jory</vt:lpstr>
      <vt:lpstr>RAHAVIRTALASKELMA  jory</vt:lpstr>
      <vt:lpstr>TUNNUSLUVUT </vt:lpstr>
      <vt:lpstr>KONSERNITULOSLASKELMA</vt:lpstr>
      <vt:lpstr>LAAJA KONSERNITULOSLASKELMA</vt:lpstr>
      <vt:lpstr>KONSERNITASE</vt:lpstr>
      <vt:lpstr>LASKELMA OPON MUUTOS</vt:lpstr>
      <vt:lpstr>RAHAVIRTALASKELMA </vt:lpstr>
      <vt:lpstr>MYYDYT LIIKETOIMINNOT</vt:lpstr>
      <vt:lpstr>HANKITUT LIIKETOIMINNOT</vt:lpstr>
      <vt:lpstr>TOIMIALATIEDOT</vt:lpstr>
      <vt:lpstr>NELJÄNNEKSITTÄIN</vt:lpstr>
      <vt:lpstr>MYYNTITUOTTOJEN JAKAUMA</vt:lpstr>
      <vt:lpstr>VAIHTOEHTOISET TUNNUSLUVUT</vt:lpstr>
      <vt:lpstr>KÄYTTÖOMAISUUS</vt:lpstr>
      <vt:lpstr>RAHOITUSVARAT JA -VELAT</vt:lpstr>
      <vt:lpstr>VASTUUSITOUMUKSET</vt:lpstr>
      <vt:lpstr>KONSERNITASE!Tulostusalue</vt:lpstr>
      <vt:lpstr>'KONSERNITASE jory'!Tulostusalue</vt:lpstr>
      <vt:lpstr>KONSERNITULOSLASKELMA!Tulostusalue</vt:lpstr>
      <vt:lpstr>'KONSERNITULOSLASKELMA kulu jory'!Tulostusalue</vt:lpstr>
      <vt:lpstr>'LAAJA KONSERNITULOSLASKELMA'!Tulostusalue</vt:lpstr>
      <vt:lpstr>NELJÄNNEKSITTÄIN!Tulostusalue</vt:lpstr>
      <vt:lpstr>'RAHAVIRTALASKELMA '!Tulostusalue</vt:lpstr>
      <vt:lpstr>'RAHAVIRTALASKELMA  jory'!Tulostusalue</vt:lpstr>
      <vt:lpstr>'RAHOITUSVARAT JA -VELAT'!Tulostusalue</vt:lpstr>
      <vt:lpstr>TOIMIALATIEDOT!Tulostusalue</vt:lpstr>
      <vt:lpstr>'TUNNUSLUVUT '!Tulostusalue</vt:lpstr>
      <vt:lpstr>VASTUUSITOUMUKSET!Tulostusalue</vt:lpstr>
    </vt:vector>
  </TitlesOfParts>
  <Company>Lassila &amp; Tikanoja Oyj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Sallmén Mikaela</dc:creator>
  <cp:lastModifiedBy>Sallmén Mikaela</cp:lastModifiedBy>
  <cp:lastPrinted>2018-01-30T12:00:23Z</cp:lastPrinted>
  <dcterms:created xsi:type="dcterms:W3CDTF">2007-03-05T06:29:45Z</dcterms:created>
  <dcterms:modified xsi:type="dcterms:W3CDTF">2019-07-25T14:33:12Z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_dlc_DocIdItemGuid">
    <vt:lpwstr>cc70b753-5b30-4f23-9022-3f73298f3faa</vt:lpwstr>
  </property>
  <property fmtid="{D5CDD505-2E9C-101B-9397-08002B2CF9AE}" pid="4" name="ContentTypeId">
    <vt:lpwstr>0x01010072825709A5E4614BBE4F668874F511CF</vt:lpwstr>
  </property>
</Properties>
</file>