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175" tabRatio="872" activeTab="0"/>
  </bookViews>
  <sheets>
    <sheet name="KONSERNITULOSLASKELMA" sheetId="1" r:id="rId1"/>
    <sheet name="LAAJA KONSERNITULOSLASKELMA" sheetId="2" r:id="rId2"/>
    <sheet name="KONSERNITASE" sheetId="3" r:id="rId3"/>
    <sheet name="LASKELMA OMAN PÄÄOMAN MUUTOKSIS" sheetId="4" r:id="rId4"/>
    <sheet name="OPERATIIVINEN LIIKEVOITTO" sheetId="5" r:id="rId5"/>
    <sheet name="TUNNUSLUVUT " sheetId="6" r:id="rId6"/>
    <sheet name="RAHAVIRTALASKELMA " sheetId="7" r:id="rId7"/>
    <sheet name="TOIMIALATIEDOT" sheetId="8" r:id="rId8"/>
    <sheet name="NELJÄNNEKSITTÄIN" sheetId="9" r:id="rId9"/>
    <sheet name="KÄYTTÖOMAISUUS" sheetId="10" r:id="rId10"/>
    <sheet name=" LÄHIPIIRITAPAHT" sheetId="11" r:id="rId11"/>
    <sheet name="VASTUUSITOUMUKSET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" localSheetId="10">#REF!</definedName>
    <definedName name="a" localSheetId="1">#REF!</definedName>
    <definedName name="a" localSheetId="3">#REF!</definedName>
    <definedName name="a" localSheetId="8">#REF!</definedName>
    <definedName name="a" localSheetId="7">#REF!</definedName>
    <definedName name="a" localSheetId="5">#REF!</definedName>
    <definedName name="a" localSheetId="11">#REF!</definedName>
    <definedName name="a">#REF!</definedName>
    <definedName name="d" localSheetId="10">#REF!</definedName>
    <definedName name="d" localSheetId="1">#REF!</definedName>
    <definedName name="d" localSheetId="3">#REF!</definedName>
    <definedName name="d" localSheetId="8">#REF!</definedName>
    <definedName name="d" localSheetId="7">#REF!</definedName>
    <definedName name="d" localSheetId="5">#REF!</definedName>
    <definedName name="d" localSheetId="11">#REF!</definedName>
    <definedName name="d">#REF!</definedName>
    <definedName name="e" localSheetId="5">#REF!</definedName>
    <definedName name="e">#REF!</definedName>
    <definedName name="f" localSheetId="3">#REF!</definedName>
    <definedName name="f" localSheetId="8">#REF!</definedName>
    <definedName name="f" localSheetId="7">#REF!</definedName>
    <definedName name="f" localSheetId="5">#REF!</definedName>
    <definedName name="f">#REF!</definedName>
    <definedName name="g" localSheetId="1">#REF!</definedName>
    <definedName name="g" localSheetId="3">#REF!</definedName>
    <definedName name="g" localSheetId="8">#REF!</definedName>
    <definedName name="g" localSheetId="7">#REF!</definedName>
    <definedName name="g" localSheetId="5">#REF!</definedName>
    <definedName name="g" localSheetId="11">#REF!</definedName>
    <definedName name="g">#REF!</definedName>
    <definedName name="h" localSheetId="10">#REF!</definedName>
    <definedName name="h" localSheetId="1">#REF!</definedName>
    <definedName name="h" localSheetId="3">#REF!</definedName>
    <definedName name="h" localSheetId="8">#REF!</definedName>
    <definedName name="h" localSheetId="7">#REF!</definedName>
    <definedName name="h" localSheetId="5">#REF!</definedName>
    <definedName name="h" localSheetId="11">#REF!</definedName>
    <definedName name="h">#REF!</definedName>
    <definedName name="j" localSheetId="10">#REF!</definedName>
    <definedName name="j" localSheetId="1">#REF!</definedName>
    <definedName name="j" localSheetId="3">#REF!</definedName>
    <definedName name="j" localSheetId="8">#REF!</definedName>
    <definedName name="j" localSheetId="7">#REF!</definedName>
    <definedName name="j" localSheetId="5">#REF!</definedName>
    <definedName name="j" localSheetId="11">#REF!</definedName>
    <definedName name="j">#REF!</definedName>
    <definedName name="k" localSheetId="10">#REF!</definedName>
    <definedName name="k" localSheetId="1">#REF!</definedName>
    <definedName name="k" localSheetId="8">#REF!</definedName>
    <definedName name="k" localSheetId="7">#REF!</definedName>
    <definedName name="k" localSheetId="5">#REF!</definedName>
    <definedName name="k" localSheetId="11">#REF!</definedName>
    <definedName name="k">#REF!</definedName>
    <definedName name="l" localSheetId="10">#REF!</definedName>
    <definedName name="l" localSheetId="1">#REF!</definedName>
    <definedName name="l" localSheetId="8">#REF!</definedName>
    <definedName name="l" localSheetId="7">#REF!</definedName>
    <definedName name="l" localSheetId="5">#REF!</definedName>
    <definedName name="l" localSheetId="11">#REF!</definedName>
    <definedName name="l">#REF!</definedName>
    <definedName name="Print_Area_MI" localSheetId="10">#REF!</definedName>
    <definedName name="Print_Area_MI" localSheetId="1">#REF!</definedName>
    <definedName name="Print_Area_MI" localSheetId="8">#REF!</definedName>
    <definedName name="Print_Area_MI" localSheetId="7">#REF!</definedName>
    <definedName name="Print_Area_MI" localSheetId="5">#REF!</definedName>
    <definedName name="Print_Area_MI" localSheetId="11">#REF!</definedName>
    <definedName name="Print_Area_MI">#REF!</definedName>
    <definedName name="q" localSheetId="5">#REF!</definedName>
    <definedName name="q">#REF!</definedName>
    <definedName name="RAHOITUS31.8." localSheetId="10">#REF!</definedName>
    <definedName name="RAHOITUS31.8." localSheetId="1">#REF!</definedName>
    <definedName name="RAHOITUS31.8." localSheetId="8">#REF!</definedName>
    <definedName name="RAHOITUS31.8." localSheetId="7">#REF!</definedName>
    <definedName name="RAHOITUS31.8." localSheetId="5">#REF!</definedName>
    <definedName name="RAHOITUS31.8." localSheetId="11">#REF!</definedName>
    <definedName name="RAHOITUS31.8.">#REF!</definedName>
    <definedName name="RAHOITUSPOHJA3112" localSheetId="10">#REF!</definedName>
    <definedName name="RAHOITUSPOHJA3112" localSheetId="1">#REF!</definedName>
    <definedName name="RAHOITUSPOHJA3112" localSheetId="8">#REF!</definedName>
    <definedName name="RAHOITUSPOHJA3112" localSheetId="7">#REF!</definedName>
    <definedName name="RAHOITUSPOHJA3112" localSheetId="5">#REF!</definedName>
    <definedName name="RAHOITUSPOHJA3112" localSheetId="11">#REF!</definedName>
    <definedName name="RAHOITUSPOHJA3112">#REF!</definedName>
    <definedName name="s" localSheetId="10">#REF!</definedName>
    <definedName name="s" localSheetId="1">#REF!</definedName>
    <definedName name="s" localSheetId="3">#REF!</definedName>
    <definedName name="s" localSheetId="8">#REF!</definedName>
    <definedName name="s" localSheetId="7">#REF!</definedName>
    <definedName name="s" localSheetId="5">#REF!</definedName>
    <definedName name="s" localSheetId="11">#REF!</definedName>
    <definedName name="s">#REF!</definedName>
    <definedName name="T" localSheetId="10">#REF!</definedName>
    <definedName name="T" localSheetId="1">#REF!</definedName>
    <definedName name="T">#REF!</definedName>
    <definedName name="TASE" localSheetId="10">#REF!</definedName>
    <definedName name="TASE" localSheetId="1">#REF!</definedName>
    <definedName name="TASE" localSheetId="8">#REF!</definedName>
    <definedName name="TASE" localSheetId="7">#REF!</definedName>
    <definedName name="TASE" localSheetId="5">#REF!</definedName>
    <definedName name="TASE" localSheetId="11">#REF!</definedName>
    <definedName name="TASE">#REF!</definedName>
    <definedName name="taseet" localSheetId="10" hidden="1">{#N/A,#N/A,FALSE,"TULOSLASKELMA";#N/A,#N/A,FALSE,"TASE";#N/A,#N/A,FALSE,"TASE  KAUSITTAIN";#N/A,#N/A,FALSE,"TULOSLASKELMA KAUSITTAIN"}</definedName>
    <definedName name="taseet" localSheetId="2" hidden="1">{#N/A,#N/A,FALSE,"TULOSLASKELMA";#N/A,#N/A,FALSE,"TASE";#N/A,#N/A,FALSE,"TASE  KAUSITTAIN";#N/A,#N/A,FALSE,"TULOSLASKELMA KAUSITTAIN"}</definedName>
    <definedName name="taseet" localSheetId="0" hidden="1">{#N/A,#N/A,FALSE,"TULOSLASKELMA";#N/A,#N/A,FALSE,"TASE";#N/A,#N/A,FALSE,"TASE  KAUSITTAIN";#N/A,#N/A,FALSE,"TULOSLASKELMA KAUSITTAIN"}</definedName>
    <definedName name="taseet" localSheetId="1" hidden="1">{#N/A,#N/A,FALSE,"TULOSLASKELMA";#N/A,#N/A,FALSE,"TASE";#N/A,#N/A,FALSE,"TASE  KAUSITTAIN";#N/A,#N/A,FALSE,"TULOSLASKELMA KAUSITTAIN"}</definedName>
    <definedName name="taseet" localSheetId="3" hidden="1">{#N/A,#N/A,FALSE,"TULOSLASKELMA";#N/A,#N/A,FALSE,"TASE";#N/A,#N/A,FALSE,"TASE  KAUSITTAIN";#N/A,#N/A,FALSE,"TULOSLASKELMA KAUSITTAIN"}</definedName>
    <definedName name="taseet" localSheetId="8" hidden="1">{#N/A,#N/A,FALSE,"TULOSLASKELMA";#N/A,#N/A,FALSE,"TASE";#N/A,#N/A,FALSE,"TASE  KAUSITTAIN";#N/A,#N/A,FALSE,"TULOSLASKELMA KAUSITTAIN"}</definedName>
    <definedName name="taseet" localSheetId="6" hidden="1">{#N/A,#N/A,FALSE,"TULOSLASKELMA";#N/A,#N/A,FALSE,"TASE";#N/A,#N/A,FALSE,"TASE  KAUSITTAIN";#N/A,#N/A,FALSE,"TULOSLASKELMA KAUSITTAIN"}</definedName>
    <definedName name="taseet" localSheetId="7" hidden="1">{#N/A,#N/A,FALSE,"TULOSLASKELMA";#N/A,#N/A,FALSE,"TASE";#N/A,#N/A,FALSE,"TASE  KAUSITTAIN";#N/A,#N/A,FALSE,"TULOSLASKELMA KAUSITTAIN"}</definedName>
    <definedName name="taseet" localSheetId="5" hidden="1">{#N/A,#N/A,FALSE,"TULOSLASKELMA";#N/A,#N/A,FALSE,"TASE";#N/A,#N/A,FALSE,"TASE  KAUSITTAIN";#N/A,#N/A,FALSE,"TULOSLASKELMA KAUSITTAIN"}</definedName>
    <definedName name="taseet" localSheetId="11" hidden="1">{#N/A,#N/A,FALSE,"TULOSLASKELMA";#N/A,#N/A,FALSE,"TASE";#N/A,#N/A,FALSE,"TASE  KAUSITTAIN";#N/A,#N/A,FALSE,"TULOSLASKELMA KAUSITTAIN"}</definedName>
    <definedName name="taseet" hidden="1">{#N/A,#N/A,FALSE,"TULOSLASKELMA";#N/A,#N/A,FALSE,"TASE";#N/A,#N/A,FALSE,"TASE  KAUSITTAIN";#N/A,#N/A,FALSE,"TULOSLASKELMA KAUSITTAIN"}</definedName>
    <definedName name="TULOSLASKELMA" localSheetId="10">#REF!</definedName>
    <definedName name="TULOSLASKELMA" localSheetId="1">#REF!</definedName>
    <definedName name="TULOSLASKELMA" localSheetId="8">#REF!</definedName>
    <definedName name="TULOSLASKELMA" localSheetId="7">#REF!</definedName>
    <definedName name="TULOSLASKELMA" localSheetId="5">#REF!</definedName>
    <definedName name="TULOSLASKELMA" localSheetId="11">#REF!</definedName>
    <definedName name="TULOSLASKELMA">#REF!</definedName>
    <definedName name="_xlnm.Print_Area" localSheetId="10">' LÄHIPIIRITAPAHT'!$A$1:$D$25</definedName>
    <definedName name="_xlnm.Print_Area" localSheetId="2">'KONSERNITASE'!$A$1:$D$88</definedName>
    <definedName name="_xlnm.Print_Area" localSheetId="0">'KONSERNITULOSLASKELMA'!$A$1:$H$33</definedName>
    <definedName name="_xlnm.Print_Area" localSheetId="1">'LAAJA KONSERNITULOSLASKELMA'!$A$1:$F$22</definedName>
    <definedName name="_xlnm.Print_Area" localSheetId="4">'OPERATIIVINEN LIIKEVOITTO'!$A$1:$F$20</definedName>
    <definedName name="_xlnm.Print_Area" localSheetId="6">'RAHAVIRTALASKELMA '!$A$1:$D$69</definedName>
    <definedName name="_xlnm.Print_Area" localSheetId="7">'TOIMIALATIEDOT'!$A$1:$K$87</definedName>
    <definedName name="_xlnm.Print_Area" localSheetId="5">'TUNNUSLUVUT '!$A$1:$F$30</definedName>
    <definedName name="u" localSheetId="10">#REF!</definedName>
    <definedName name="u" localSheetId="1">#REF!</definedName>
    <definedName name="u" localSheetId="8">#REF!</definedName>
    <definedName name="u" localSheetId="7">#REF!</definedName>
    <definedName name="u" localSheetId="5">#REF!</definedName>
    <definedName name="u" localSheetId="11">#REF!</definedName>
    <definedName name="u">#REF!</definedName>
    <definedName name="w" localSheetId="5">#REF!</definedName>
    <definedName name="w">#REF!</definedName>
    <definedName name="wrn.RAHOITUSPOHJAT." localSheetId="10" hidden="1">{#N/A,#N/A,FALSE,"RAHOITUSPOHJA 31.12.96";#N/A,#N/A,FALSE,"RAHOITUSPOHJA 30.4.97";#N/A,#N/A,FALSE,"RAHOITUSPOHJA 31.8.97";#N/A,#N/A,FALSE,"RAHOITUSPOHJA 31.12.97"}</definedName>
    <definedName name="wrn.RAHOITUSPOHJAT." localSheetId="2" hidden="1">{#N/A,#N/A,FALSE,"RAHOITUSPOHJA 31.12.96";#N/A,#N/A,FALSE,"RAHOITUSPOHJA 30.4.97";#N/A,#N/A,FALSE,"RAHOITUSPOHJA 31.8.97";#N/A,#N/A,FALSE,"RAHOITUSPOHJA 31.12.97"}</definedName>
    <definedName name="wrn.RAHOITUSPOHJAT." localSheetId="0" hidden="1">{#N/A,#N/A,FALSE,"RAHOITUSPOHJA 31.12.96";#N/A,#N/A,FALSE,"RAHOITUSPOHJA 30.4.97";#N/A,#N/A,FALSE,"RAHOITUSPOHJA 31.8.97";#N/A,#N/A,FALSE,"RAHOITUSPOHJA 31.12.97"}</definedName>
    <definedName name="wrn.RAHOITUSPOHJAT." localSheetId="1" hidden="1">{#N/A,#N/A,FALSE,"RAHOITUSPOHJA 31.12.96";#N/A,#N/A,FALSE,"RAHOITUSPOHJA 30.4.97";#N/A,#N/A,FALSE,"RAHOITUSPOHJA 31.8.97";#N/A,#N/A,FALSE,"RAHOITUSPOHJA 31.12.97"}</definedName>
    <definedName name="wrn.RAHOITUSPOHJAT." localSheetId="3" hidden="1">{#N/A,#N/A,FALSE,"RAHOITUSPOHJA 31.12.96";#N/A,#N/A,FALSE,"RAHOITUSPOHJA 30.4.97";#N/A,#N/A,FALSE,"RAHOITUSPOHJA 31.8.97";#N/A,#N/A,FALSE,"RAHOITUSPOHJA 31.12.97"}</definedName>
    <definedName name="wrn.RAHOITUSPOHJAT." localSheetId="8" hidden="1">{#N/A,#N/A,FALSE,"RAHOITUSPOHJA 31.12.96";#N/A,#N/A,FALSE,"RAHOITUSPOHJA 30.4.97";#N/A,#N/A,FALSE,"RAHOITUSPOHJA 31.8.97";#N/A,#N/A,FALSE,"RAHOITUSPOHJA 31.12.97"}</definedName>
    <definedName name="wrn.RAHOITUSPOHJAT." localSheetId="6" hidden="1">{#N/A,#N/A,FALSE,"RAHOITUSPOHJA 31.12.96";#N/A,#N/A,FALSE,"RAHOITUSPOHJA 30.4.97";#N/A,#N/A,FALSE,"RAHOITUSPOHJA 31.8.97";#N/A,#N/A,FALSE,"RAHOITUSPOHJA 31.12.97"}</definedName>
    <definedName name="wrn.RAHOITUSPOHJAT." localSheetId="7" hidden="1">{#N/A,#N/A,FALSE,"RAHOITUSPOHJA 31.12.96";#N/A,#N/A,FALSE,"RAHOITUSPOHJA 30.4.97";#N/A,#N/A,FALSE,"RAHOITUSPOHJA 31.8.97";#N/A,#N/A,FALSE,"RAHOITUSPOHJA 31.12.97"}</definedName>
    <definedName name="wrn.RAHOITUSPOHJAT." localSheetId="5" hidden="1">{#N/A,#N/A,FALSE,"RAHOITUSPOHJA 31.12.96";#N/A,#N/A,FALSE,"RAHOITUSPOHJA 30.4.97";#N/A,#N/A,FALSE,"RAHOITUSPOHJA 31.8.97";#N/A,#N/A,FALSE,"RAHOITUSPOHJA 31.12.97"}</definedName>
    <definedName name="wrn.RAHOITUSPOHJAT." localSheetId="11" hidden="1">{#N/A,#N/A,FALSE,"RAHOITUSPOHJA 31.12.96";#N/A,#N/A,FALSE,"RAHOITUSPOHJA 30.4.97";#N/A,#N/A,FALSE,"RAHOITUSPOHJA 31.8.97";#N/A,#N/A,FALSE,"RAHOITUSPOHJA 31.12.97"}</definedName>
    <definedName name="wrn.RAHOITUSPOHJAT." hidden="1">{#N/A,#N/A,FALSE,"RAHOITUSPOHJA 31.12.96";#N/A,#N/A,FALSE,"RAHOITUSPOHJA 30.4.97";#N/A,#N/A,FALSE,"RAHOITUSPOHJA 31.8.97";#N/A,#N/A,FALSE,"RAHOITUSPOHJA 31.12.97"}</definedName>
    <definedName name="wrn.TULOKSET." localSheetId="10" hidden="1">{#N/A,#N/A,FALSE,"TULOSLASKELMA";#N/A,#N/A,FALSE,"TASE";#N/A,#N/A,FALSE,"TASE  KAUSITTAIN";#N/A,#N/A,FALSE,"TULOSLASKELMA KAUSITTAIN"}</definedName>
    <definedName name="wrn.TULOKSET." localSheetId="2" hidden="1">{#N/A,#N/A,FALSE,"TULOSLASKELMA";#N/A,#N/A,FALSE,"TASE";#N/A,#N/A,FALSE,"TASE  KAUSITTAIN";#N/A,#N/A,FALSE,"TULOSLASKELMA KAUSITTAIN"}</definedName>
    <definedName name="wrn.TULOKSET." localSheetId="0" hidden="1">{#N/A,#N/A,FALSE,"TULOSLASKELMA";#N/A,#N/A,FALSE,"TASE";#N/A,#N/A,FALSE,"TASE  KAUSITTAIN";#N/A,#N/A,FALSE,"TULOSLASKELMA KAUSITTAIN"}</definedName>
    <definedName name="wrn.TULOKSET." localSheetId="1" hidden="1">{#N/A,#N/A,FALSE,"TULOSLASKELMA";#N/A,#N/A,FALSE,"TASE";#N/A,#N/A,FALSE,"TASE  KAUSITTAIN";#N/A,#N/A,FALSE,"TULOSLASKELMA KAUSITTAIN"}</definedName>
    <definedName name="wrn.TULOKSET." localSheetId="3" hidden="1">{#N/A,#N/A,FALSE,"TULOSLASKELMA";#N/A,#N/A,FALSE,"TASE";#N/A,#N/A,FALSE,"TASE  KAUSITTAIN";#N/A,#N/A,FALSE,"TULOSLASKELMA KAUSITTAIN"}</definedName>
    <definedName name="wrn.TULOKSET." localSheetId="8" hidden="1">{#N/A,#N/A,FALSE,"TULOSLASKELMA";#N/A,#N/A,FALSE,"TASE";#N/A,#N/A,FALSE,"TASE  KAUSITTAIN";#N/A,#N/A,FALSE,"TULOSLASKELMA KAUSITTAIN"}</definedName>
    <definedName name="wrn.TULOKSET." localSheetId="6" hidden="1">{#N/A,#N/A,FALSE,"TULOSLASKELMA";#N/A,#N/A,FALSE,"TASE";#N/A,#N/A,FALSE,"TASE  KAUSITTAIN";#N/A,#N/A,FALSE,"TULOSLASKELMA KAUSITTAIN"}</definedName>
    <definedName name="wrn.TULOKSET." localSheetId="7" hidden="1">{#N/A,#N/A,FALSE,"TULOSLASKELMA";#N/A,#N/A,FALSE,"TASE";#N/A,#N/A,FALSE,"TASE  KAUSITTAIN";#N/A,#N/A,FALSE,"TULOSLASKELMA KAUSITTAIN"}</definedName>
    <definedName name="wrn.TULOKSET." localSheetId="5" hidden="1">{#N/A,#N/A,FALSE,"TULOSLASKELMA";#N/A,#N/A,FALSE,"TASE";#N/A,#N/A,FALSE,"TASE  KAUSITTAIN";#N/A,#N/A,FALSE,"TULOSLASKELMA KAUSITTAIN"}</definedName>
    <definedName name="wrn.TULOKSET." localSheetId="11" hidden="1">{#N/A,#N/A,FALSE,"TULOSLASKELMA";#N/A,#N/A,FALSE,"TASE";#N/A,#N/A,FALSE,"TASE  KAUSITTAIN";#N/A,#N/A,FALSE,"TULOSLASKELMA KAUSITTAIN"}</definedName>
    <definedName name="wrn.TULOKSET." hidden="1">{#N/A,#N/A,FALSE,"TULOSLASKELMA";#N/A,#N/A,FALSE,"TASE";#N/A,#N/A,FALSE,"TASE  KAUSITTAIN";#N/A,#N/A,FALSE,"TULOSLASKELMA KAUSITTAIN"}</definedName>
    <definedName name="Y" localSheetId="10">#REF!</definedName>
    <definedName name="Y" localSheetId="1">#REF!</definedName>
    <definedName name="Y">#REF!</definedName>
    <definedName name="ö" localSheetId="10">#REF!</definedName>
    <definedName name="ö" localSheetId="1">#REF!</definedName>
    <definedName name="ö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<sst xmlns="http://schemas.openxmlformats.org/spreadsheetml/2006/main" count="462" uniqueCount="270">
  <si>
    <t>%</t>
  </si>
  <si>
    <t xml:space="preserve"> </t>
  </si>
  <si>
    <t>Liikevaihto</t>
  </si>
  <si>
    <t>Myytyjä suoritteita vastaavat kulut</t>
  </si>
  <si>
    <t>Bruttokate</t>
  </si>
  <si>
    <t>Liiketoiminnan muut tuotot</t>
  </si>
  <si>
    <t>Myynnin ja markkinoinnin kulut</t>
  </si>
  <si>
    <t>Hallinnon kulut</t>
  </si>
  <si>
    <t>Liiketoiminnan muut kulut</t>
  </si>
  <si>
    <t>Liikevoitto</t>
  </si>
  <si>
    <t xml:space="preserve">Rahoitustuotot </t>
  </si>
  <si>
    <t>Rahoituskulut</t>
  </si>
  <si>
    <t>Voitto ennen veroja</t>
  </si>
  <si>
    <t xml:space="preserve">Tuloverot </t>
  </si>
  <si>
    <t>Tilikauden voitto</t>
  </si>
  <si>
    <t>Tilikauden voiton jakautuminen:</t>
  </si>
  <si>
    <t>Emoyhtiön omistajille</t>
  </si>
  <si>
    <t>Vähemmistölle</t>
  </si>
  <si>
    <t>Emoyhtiön omistajille kuuluvasta voitosta laskettu osakekohtainen tulos:</t>
  </si>
  <si>
    <t>Osakekohtainen tulos, €</t>
  </si>
  <si>
    <t>Laimennettu osakekohtainen tulos, €</t>
  </si>
  <si>
    <t>VARAT</t>
  </si>
  <si>
    <t>Pitkäaikaiset varat</t>
  </si>
  <si>
    <t>Aineettomat hyödykkeet</t>
  </si>
  <si>
    <t>Liikearvo</t>
  </si>
  <si>
    <t>Muut aineettomat hyödykkeet</t>
  </si>
  <si>
    <t>Aineelliset käyttöomaisuushyödykkeet</t>
  </si>
  <si>
    <t>Maa-alueet</t>
  </si>
  <si>
    <t>Rakennukset ja rakennelmat</t>
  </si>
  <si>
    <t>Koneet ja kalusto</t>
  </si>
  <si>
    <t>Muut aineelliset hyödykkeet</t>
  </si>
  <si>
    <t>Ennakkomaksut ja keskeneräiset hankinnat</t>
  </si>
  <si>
    <t>Muut pitkäaikaiset varat</t>
  </si>
  <si>
    <t>Myytävissä olevat sijoitukset</t>
  </si>
  <si>
    <t xml:space="preserve">Rahoitusleasingsaamiset </t>
  </si>
  <si>
    <t>Laskennalliset verosaamiset</t>
  </si>
  <si>
    <t>Muut saamiset</t>
  </si>
  <si>
    <t>Pitkäaikaiset varat yhteensä</t>
  </si>
  <si>
    <t>Lyhytaikaiset varat</t>
  </si>
  <si>
    <t>Vaihto-omaisuus</t>
  </si>
  <si>
    <t>Myyntisaamiset ja muut saamiset</t>
  </si>
  <si>
    <t>Ennakkomaksut</t>
  </si>
  <si>
    <t>Rahavarat</t>
  </si>
  <si>
    <t>Lyhytaikaiset varat yhteensä</t>
  </si>
  <si>
    <t>Varat yhteensä</t>
  </si>
  <si>
    <t>OMA PÄÄOMA JA VELAT</t>
  </si>
  <si>
    <t>Oma pääoma</t>
  </si>
  <si>
    <t>Emoyhtiön omistajille kuuluva oma pääoma</t>
  </si>
  <si>
    <t>Osakepääoma</t>
  </si>
  <si>
    <t>Ylikurssirahasto</t>
  </si>
  <si>
    <t>Muut rahastot</t>
  </si>
  <si>
    <t>Kertyneet voittovarat</t>
  </si>
  <si>
    <t>Vähemmistön osuus</t>
  </si>
  <si>
    <t>Oma pääoma yhteensä</t>
  </si>
  <si>
    <t>Velat</t>
  </si>
  <si>
    <t>Pitkäaikaiset velat</t>
  </si>
  <si>
    <t>Laskennalliset verovelat</t>
  </si>
  <si>
    <t>Eläkevelvoitteet</t>
  </si>
  <si>
    <t>Varaukset</t>
  </si>
  <si>
    <t>Muut velat</t>
  </si>
  <si>
    <t>Lyhytaikaiset velat</t>
  </si>
  <si>
    <t>Ostovelat ja muut velat</t>
  </si>
  <si>
    <t>Verovelat</t>
  </si>
  <si>
    <t>Velat yhteensä</t>
  </si>
  <si>
    <t>Oma pääoma ja velat  yhteensä</t>
  </si>
  <si>
    <t>1000 €</t>
  </si>
  <si>
    <t>Liiketoiminnan rahavirta</t>
  </si>
  <si>
    <t>Tulorahoitus ennen käyttöpääoman muutosta</t>
  </si>
  <si>
    <t>Käyttöpääoman muutos</t>
  </si>
  <si>
    <t>Myyntisaamisten ja muiden saamisten muutos</t>
  </si>
  <si>
    <t>Vaihto-omaisuuden muutos</t>
  </si>
  <si>
    <t>Ostovelkojen ja muiden velkojen muutos</t>
  </si>
  <si>
    <t xml:space="preserve">Maksetut korot </t>
  </si>
  <si>
    <t xml:space="preserve">Saadut korot </t>
  </si>
  <si>
    <t>Maksetut verot</t>
  </si>
  <si>
    <t>Liiketoiminnan nettorahavirta</t>
  </si>
  <si>
    <t xml:space="preserve">     </t>
  </si>
  <si>
    <t>Investointien rahavirta</t>
  </si>
  <si>
    <t xml:space="preserve">Investoinnit aineellisiin ja aineettomiin käyttöomaisuushyödykkeisiin </t>
  </si>
  <si>
    <t>Aineellisten ja aineettomien käyttöomaisuushyödykkeiden myynnit</t>
  </si>
  <si>
    <t>Investoinnit myytävissä oleviin sijoituksiin</t>
  </si>
  <si>
    <t>Muiden pitkäaikaisten saamisten muutos</t>
  </si>
  <si>
    <t>Myytävissä olevien pitkäaikaisten sijoitusten myynnit</t>
  </si>
  <si>
    <t>Saadut osingot investoinneista</t>
  </si>
  <si>
    <t>Investointien nettorahavirta</t>
  </si>
  <si>
    <t>Rahoituksen rahavirta</t>
  </si>
  <si>
    <t>Osakeannista saadut maksut</t>
  </si>
  <si>
    <t>Pitkäaikaisten lainojen nostot</t>
  </si>
  <si>
    <t>Pitkäaikaisten lainojen takaisinmaksut</t>
  </si>
  <si>
    <t>Maksetut osingot</t>
  </si>
  <si>
    <t>Rahoituksen nettorahavirta</t>
  </si>
  <si>
    <t>Likvidien varojen nettomuutos</t>
  </si>
  <si>
    <t>Likvidit varat tilikauden alussa</t>
  </si>
  <si>
    <t>Valuuttakurssien muutosten vaikutus</t>
  </si>
  <si>
    <t>Likvidit varat taseessa tilikauden lopussa</t>
  </si>
  <si>
    <t>Likvidit varat</t>
  </si>
  <si>
    <t>Yhteensä</t>
  </si>
  <si>
    <t>1 000 €</t>
  </si>
  <si>
    <t>Osake-pääoma</t>
  </si>
  <si>
    <t>Ylikurssi-rahasto</t>
  </si>
  <si>
    <t>Muuntoerot</t>
  </si>
  <si>
    <t>Osingonjako</t>
  </si>
  <si>
    <t xml:space="preserve">LASSILA &amp; TIKANOJA </t>
  </si>
  <si>
    <t xml:space="preserve">TUNNUSLUVUT </t>
  </si>
  <si>
    <t>Oma pääoma/osake, €</t>
  </si>
  <si>
    <t>Liiketoiminnan rahavirta/osake, €</t>
  </si>
  <si>
    <t>Oman pääoman tuotto, %</t>
  </si>
  <si>
    <t>Sijoitetun pääoman tuotto, %</t>
  </si>
  <si>
    <t>Omavaraisuusaste, %</t>
  </si>
  <si>
    <t>Gearing, %</t>
  </si>
  <si>
    <t>EVA, milj. €*</t>
  </si>
  <si>
    <t>Bruttoinvestoinnit, 1 000 €</t>
  </si>
  <si>
    <t>Poistot, 1 000 €</t>
  </si>
  <si>
    <t>Korolliset nettovelat, 1 000 €</t>
  </si>
  <si>
    <t>keskimäärin kauden aikana</t>
  </si>
  <si>
    <t>kauden lopussa</t>
  </si>
  <si>
    <t>keskimäärin kauden aikana, laimennettu</t>
  </si>
  <si>
    <t xml:space="preserve">LASSILA &amp; TIKANOJA  </t>
  </si>
  <si>
    <t xml:space="preserve">LIIKEVAIHTO </t>
  </si>
  <si>
    <t>Ympäristöpalvelut</t>
  </si>
  <si>
    <t>Teollisuuspalvelut</t>
  </si>
  <si>
    <t>Konsernihallinto ja muut</t>
  </si>
  <si>
    <t>Toimialojen välinen liikevaihto</t>
  </si>
  <si>
    <t xml:space="preserve">LIIKEVOITTO </t>
  </si>
  <si>
    <t>Varat</t>
  </si>
  <si>
    <t>Kohdistamattomat varat</t>
  </si>
  <si>
    <t>Kohdistamattomat velat</t>
  </si>
  <si>
    <t>Investoinnit</t>
  </si>
  <si>
    <t>Poistot</t>
  </si>
  <si>
    <t>Liikevoittoprosentti</t>
  </si>
  <si>
    <t>Rahoituskulut, netto</t>
  </si>
  <si>
    <t>VASTUUSITOUMUKSET</t>
  </si>
  <si>
    <t>Kiinteistökiinnitykset</t>
  </si>
  <si>
    <t>Yrityskiinnitykset</t>
  </si>
  <si>
    <t>Muut vakuudet</t>
  </si>
  <si>
    <t>Ympäristölupien edellyttämät pankkitakaukset</t>
  </si>
  <si>
    <t>Konserni ei ole antanut ulkopuolisten puolesta pantteja, kiinnityksiä tai takauksia.</t>
  </si>
  <si>
    <t>Käyttöleasing- ja muut vuokravastuut</t>
  </si>
  <si>
    <t xml:space="preserve">Erääntyy 1 vuoden kuluessa </t>
  </si>
  <si>
    <t xml:space="preserve">Erääntyy 1-5 vuoden kuluessa </t>
  </si>
  <si>
    <t>Erääntyy yli 5 vuoden kuluttua</t>
  </si>
  <si>
    <t>Johdannaissopimuksista johtuvat vastuut</t>
  </si>
  <si>
    <t xml:space="preserve">Erääntyy yli 5 vuoden kuluttua </t>
  </si>
  <si>
    <t>Liiketoiminnan rahavirran oikaisut</t>
  </si>
  <si>
    <t>Verot</t>
  </si>
  <si>
    <t>Poistot ja arvonalentumiset</t>
  </si>
  <si>
    <t>Rahoitustuotot ja -kulut</t>
  </si>
  <si>
    <t>Muut</t>
  </si>
  <si>
    <t>Arvonmuutos- ja muut rahastot</t>
  </si>
  <si>
    <t>TULOSLASKELMA VUOSINELJÄNNEKSITTÄIN</t>
  </si>
  <si>
    <t>Kiinteistö- ja käyttäjäpalvelut</t>
  </si>
  <si>
    <t>INVESTOINTISITOUMUKSET</t>
  </si>
  <si>
    <t>Kirjanpitoarvo kauden alussa</t>
  </si>
  <si>
    <t>Hankitut liiketoiminnat</t>
  </si>
  <si>
    <t>Vähennykset</t>
  </si>
  <si>
    <t>Kirjanpitoarvo kauden lopussa</t>
  </si>
  <si>
    <t>Aineettomien hyödykkeiden ostositoumukset</t>
  </si>
  <si>
    <t>Aineellisten hyödykkeiden ostositoumukset</t>
  </si>
  <si>
    <t>Muut investoinnit</t>
  </si>
  <si>
    <t xml:space="preserve">Myynti </t>
  </si>
  <si>
    <t>Ostot</t>
  </si>
  <si>
    <t>Pitkäaikaiset saamiset</t>
  </si>
  <si>
    <t>Pääomalainasaaminen</t>
  </si>
  <si>
    <t>Lyhytaikaiset saamiset</t>
  </si>
  <si>
    <t>Myyntisaamiset</t>
  </si>
  <si>
    <t xml:space="preserve">LIIKETOIMET LÄHIPIIRIN KANSSA </t>
  </si>
  <si>
    <t>1000 bbl</t>
  </si>
  <si>
    <t>Korkojohdannaiset</t>
  </si>
  <si>
    <t>Öljyjohdannaiset</t>
  </si>
  <si>
    <t>Raakaöljyn myyntioptioiden määrät</t>
  </si>
  <si>
    <t>Käypä arvo</t>
  </si>
  <si>
    <t>Käypä arvo 1000 €</t>
  </si>
  <si>
    <t>Muut vakuudet ovat vakuustalletuksia.</t>
  </si>
  <si>
    <t xml:space="preserve">Suojausrahasto, käyvän arvon muutos </t>
  </si>
  <si>
    <t>AINEELLISTEN KÄYTTÖOMAISUUSHYÖDYKKEIDEN MUUTOKSET</t>
  </si>
  <si>
    <t>AINEETTOMIEN HYÖDYKKEIDEN MUUTOKSET</t>
  </si>
  <si>
    <t>Myytyjen raakaöljyfutuurien määrät</t>
  </si>
  <si>
    <t>KONSERNITULOSLASKELMA</t>
  </si>
  <si>
    <t>KONSERNITASE</t>
  </si>
  <si>
    <t>KONSERNIN RAHAVIRTALASKELMA</t>
  </si>
  <si>
    <t>Öljyjohdannaisiin ei ole sovellettu IAS 39:n mukaista suojauslaskentaa.  Käyvän arvon muutokset on kirjattu liiketoiminnan muihin kuluihin.</t>
  </si>
  <si>
    <t>Omista sitoumuksista annetut vakuudet</t>
  </si>
  <si>
    <t>Valuuttajohdannaiset</t>
  </si>
  <si>
    <t>Termiinisopimusten nimellisarvot*</t>
  </si>
  <si>
    <t>Erääntyy 1 vuoden kuluessa</t>
  </si>
  <si>
    <t>* Termiinisopimuksiin ei ole sovellettu IAS 39:n mukaista suojauslaskentaa.</t>
  </si>
  <si>
    <t>Käyvän arvon muutokset on kirjattu rahoitustuottoihin ja -kuluihin.</t>
  </si>
  <si>
    <t>Siirrot erien välillä</t>
  </si>
  <si>
    <t>Milj. €</t>
  </si>
  <si>
    <t>Kertaluonteiset erät:</t>
  </si>
  <si>
    <t>Operatiivisen toiminnan liikevoitto</t>
  </si>
  <si>
    <t>10-12/2007</t>
  </si>
  <si>
    <t>Johdannaissaamiset</t>
  </si>
  <si>
    <t>Johdannaisvelat</t>
  </si>
  <si>
    <t>OPERATIIVISEN TOIMINNAN LIIKEVOITON MUODOSTUMINEN</t>
  </si>
  <si>
    <t>Henkilöstö kokoaikaiseksi muutettuna keskimäärin</t>
  </si>
  <si>
    <t>Hankitut tytäryritykset ja liiketoiminnat vähennettynä hankintahetken rahavaroilla</t>
  </si>
  <si>
    <t xml:space="preserve">Konsernin osuus yhteisyritysten 
investointisitoumuksista </t>
  </si>
  <si>
    <t>Myydyt tytäryritykset ja liiketoiminnat vähennettynä myyntihetken
rahavaroilla</t>
  </si>
  <si>
    <t>Lyhytaikaisten lainojen muutos</t>
  </si>
  <si>
    <t>1-3/2008</t>
  </si>
  <si>
    <t>Oma pääoma 1.1.2008</t>
  </si>
  <si>
    <t>Myytävissä olevien lyhytaikaisten sijoitusten käyvän arvon muutos</t>
  </si>
  <si>
    <t>Koronvaihtosopimusten nimellisarvot**</t>
  </si>
  <si>
    <t>* Koronvaihtosopimuksiin ei ole sovellettu IAS 39:n mukaista suojauslaskentaa.  Käyvän arvon muutokset on kirjattu rahoitustuottoihin ja -kuluihin.</t>
  </si>
  <si>
    <t>(yhteisyritykset)</t>
  </si>
  <si>
    <t>Muutos %</t>
  </si>
  <si>
    <t>Myyntivoitto Ekokemin osakkeiden myynnistä</t>
  </si>
  <si>
    <t>Kurssierot</t>
  </si>
  <si>
    <t>Koronvaihtosopimusten nimellisarvot*</t>
  </si>
  <si>
    <t>1-3/2009</t>
  </si>
  <si>
    <t>1-12/2008</t>
  </si>
  <si>
    <t>Myytävissä olevat lyhytaikaiset sijoitukset</t>
  </si>
  <si>
    <t>Voitot kaudella</t>
  </si>
  <si>
    <t>Luokittelun muutoksesta johtuvat oikaisut</t>
  </si>
  <si>
    <t>Tilikauden laaja tulos, verojen jälkeen</t>
  </si>
  <si>
    <t>Tilikauden laajan tuloksen jakautuminen</t>
  </si>
  <si>
    <t>LAAJA KONSERNITULOSLASKELMA</t>
  </si>
  <si>
    <t>Muut laajan tuloksen erät, 
verojen jälkeen</t>
  </si>
  <si>
    <t>Kauden laaja tulos</t>
  </si>
  <si>
    <t>Oma pääoma 1.1.2009</t>
  </si>
  <si>
    <t>Ulkoinen</t>
  </si>
  <si>
    <t>Eliminoinnit</t>
  </si>
  <si>
    <t>Liikearvon arvonalentuminen</t>
  </si>
  <si>
    <t>Toimialojen välinen</t>
  </si>
  <si>
    <t>Liikevaihto yhteensä, muutos %</t>
  </si>
  <si>
    <t>12/2008</t>
  </si>
  <si>
    <t>Ruotsin liikearvon arvonalentumistappio</t>
  </si>
  <si>
    <t>Maanpesuliiketoiminnan lopetus</t>
  </si>
  <si>
    <t>Norjan liiketoiminnan myyntitappio</t>
  </si>
  <si>
    <t>Osakkeiden myyntivoitto</t>
  </si>
  <si>
    <t>Lopetetut liiketoiminnat</t>
  </si>
  <si>
    <t>Korkotuotot</t>
  </si>
  <si>
    <t>Lainasaamiset</t>
  </si>
  <si>
    <t>Uudelleenjärjestelykulut</t>
  </si>
  <si>
    <t>10-12/2008</t>
  </si>
  <si>
    <t>7-9/2008</t>
  </si>
  <si>
    <t>4-6/2008</t>
  </si>
  <si>
    <t>Arvonalentumiset</t>
  </si>
  <si>
    <t>L&amp;T yhteensä</t>
  </si>
  <si>
    <t>* EVA = liikevoitto - sijoitetulle pääomalle (vuosineljännesten keskiarvo) laskettu kustannus. WACC: 2009 9,4%, 2008 9,3 %</t>
  </si>
  <si>
    <t>Vuodesta 2009 lähtien vahinkosaneeraus on osa Kiinteistö- ja käyttäjäpalveluita. Vertailutiedot korjattu vastaavasti.</t>
  </si>
  <si>
    <t>Henkilöstö, koko- ja osa-aikaiset yhteensä kauden lopussa</t>
  </si>
  <si>
    <t>SEGMENTTITIEDOT</t>
  </si>
  <si>
    <t xml:space="preserve">MUUT SEGMENTTITIEDOT </t>
  </si>
  <si>
    <t>LASKELMA KONSERNIN OMAN PÄÄOMAN MUUTOKSISTA</t>
  </si>
  <si>
    <t>Hankittu sopimuskanta</t>
  </si>
  <si>
    <t>Kilpailukieltosopimukset</t>
  </si>
  <si>
    <t>Muut aineettomat yrityskaupoista</t>
  </si>
  <si>
    <t>Sijoitustodistukset</t>
  </si>
  <si>
    <t>Öljyoptioiden käyvät arvot on määritelty yleisesti käytössä olevalla arvonmääritysmallilla. Muiden johdannaisten käyvät arvot perustuvat tilinpäätöspäivän markkinahintoihin.</t>
  </si>
  <si>
    <t>Lainat</t>
  </si>
  <si>
    <t>4-6/2009</t>
  </si>
  <si>
    <t>Omien osakkeiden hankinta</t>
  </si>
  <si>
    <t>Osakeperusteisten etuuksien 
kirjaaminen kuluksi</t>
  </si>
  <si>
    <t>Luumäen pellettiliiketoiminnan lopetus</t>
  </si>
  <si>
    <t>** Koronvaihtosopimukset on tehty vaihtuvakorkoisiin lainoihin liittyvien rahavirtojen suojauksiksi ja niihin on sovellettu IAS 39:n mukaista suojauslaskentaa. Suojaukset ovat olleet tehokkaita ja niiden käyvän arvon muutokset on esitetty kauden laajassa tuloslaskelmassa.</t>
  </si>
  <si>
    <t>Entisen Lassila &amp; Tikanojan lisävakuutusrahaston palautus</t>
  </si>
  <si>
    <t>Osakemerkinnät 2005-optioilla</t>
  </si>
  <si>
    <t>Ulkona olevien osakkeiden osakeantioikaistu lukumäärä, 1000 kpl</t>
  </si>
  <si>
    <t>Liikevoitto yhteensä</t>
  </si>
  <si>
    <t>7-9/2009</t>
  </si>
  <si>
    <t>1-9/2009</t>
  </si>
  <si>
    <t>1-9/2008</t>
  </si>
  <si>
    <t>9/2009</t>
  </si>
  <si>
    <t>9/2008</t>
  </si>
  <si>
    <t>Oma pääoma 30.9.2008</t>
  </si>
  <si>
    <t>09/2008</t>
  </si>
  <si>
    <t>Oma pääoma 30.9.2009</t>
  </si>
  <si>
    <t>09/2009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</si>
</sst>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d\.mm\.yyyy"/>
    <numFmt numFmtId="173" formatCode="#,##0.0"/>
    <numFmt numFmtId="174" formatCode="#,##0.000"/>
    <numFmt numFmtId="175" formatCode="0.0"/>
    <numFmt numFmtId="176" formatCode="#,##0.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00"/>
    <numFmt numFmtId="184" formatCode="0.000000000"/>
    <numFmt numFmtId="185" formatCode="0.00000000000"/>
    <numFmt numFmtId="186" formatCode="0.000000000000"/>
    <numFmt numFmtId="187" formatCode="0.0000000000000"/>
    <numFmt numFmtId="188" formatCode="#,##0.00000"/>
    <numFmt numFmtId="189" formatCode="#,##0_ ;\-#,##0\ "/>
    <numFmt numFmtId="190" formatCode="#,##0_ ;[Red]\-#,##0\ "/>
    <numFmt numFmtId="191" formatCode="#,##0.00_ ;\-#,##0.00\ "/>
    <numFmt numFmtId="192" formatCode="#,##0.00_ ;[Red]\-#,##0.00\ "/>
    <numFmt numFmtId="193" formatCode="0%"/>
    <numFmt numFmtId="194" formatCode="0.00%"/>
    <numFmt numFmtId="195" formatCode="\d\.m\.\y\y\y\y"/>
    <numFmt numFmtId="196" formatCode="\d\.mm\.\y\y"/>
    <numFmt numFmtId="197" formatCode="\d\.mm"/>
    <numFmt numFmtId="198" formatCode="mm\.\y\y"/>
    <numFmt numFmtId="199" formatCode="\d\.m\.\y\y\y\y\ \h:mm"/>
    <numFmt numFmtId="200" formatCode="#,##0;\-#,##0"/>
    <numFmt numFmtId="201" formatCode="#,##0;[Red]\-#,##0"/>
    <numFmt numFmtId="202" formatCode="#,##0.00;\-#,##0.00"/>
    <numFmt numFmtId="203" formatCode="#,##0.00;[Red]\-#,##0.00"/>
    <numFmt numFmtId="204" formatCode="00"/>
    <numFmt numFmtId="205" formatCode="\+\ 0.0"/>
    <numFmt numFmtId="206" formatCode="0.0\ %"/>
    <numFmt numFmtId="207" formatCode="0.000E+00"/>
    <numFmt numFmtId="208" formatCode="0.0000E+00"/>
    <numFmt numFmtId="209" formatCode="dd/mm/yyyy"/>
    <numFmt numFmtId="210" formatCode="00.0"/>
    <numFmt numFmtId="211" formatCode="d\.m\.yyyy"/>
    <numFmt numFmtId="212" formatCode="&quot;Kyllä&quot;;&quot;Kyllä&quot;;&quot;Ei&quot;"/>
    <numFmt numFmtId="213" formatCode="&quot;Tosi&quot;;&quot;Tosi&quot;;&quot;Epätosi&quot;"/>
    <numFmt numFmtId="214" formatCode="&quot;Käytössä&quot;;&quot;Käytössä&quot;;&quot;Ei käytössä&quot;"/>
    <numFmt numFmtId="215" formatCode="[$-40B]d\.\ mmmm&quot;ta &quot;yyyy"/>
    <numFmt numFmtId="216" formatCode="#,##0\ &quot;eur&quot;;\-#,##0\ &quot;eur&quot;"/>
    <numFmt numFmtId="217" formatCode="#,##0\ &quot;eur&quot;;[Red]\-#,##0\ &quot;eur&quot;"/>
    <numFmt numFmtId="218" formatCode="#,##0.00\ &quot;eur&quot;;\-#,##0.00\ &quot;eur&quot;"/>
    <numFmt numFmtId="219" formatCode="#,##0.00\ &quot;eur&quot;;[Red]\-#,##0.00\ &quot;eur&quot;"/>
    <numFmt numFmtId="220" formatCode="_-* #,##0\ &quot;eur&quot;_-;\-* #,##0\ &quot;eur&quot;_-;_-* &quot;-&quot;\ &quot;eur&quot;_-;_-@_-"/>
    <numFmt numFmtId="221" formatCode="_-* #,##0\ _e_u_r_-;\-* #,##0\ _e_u_r_-;_-* &quot;-&quot;\ _e_u_r_-;_-@_-"/>
    <numFmt numFmtId="222" formatCode="_-* #,##0.00\ &quot;eur&quot;_-;\-* #,##0.00\ &quot;eur&quot;_-;_-* &quot;-&quot;??\ &quot;eur&quot;_-;_-@_-"/>
    <numFmt numFmtId="223" formatCode="_-* #,##0.00\ _e_u_r_-;\-* #,##0.00\ _e_u_r_-;_-* &quot;-&quot;??\ _e_u_r_-;_-@_-"/>
    <numFmt numFmtId="224" formatCode="mmm/yyyy"/>
    <numFmt numFmtId="225" formatCode="dd\.mm\.yy"/>
    <numFmt numFmtId="226" formatCode="#,##0.000000"/>
    <numFmt numFmtId="227" formatCode="#,##0.0000000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2"/>
      <name val="Arial"/>
      <family val="0"/>
    </font>
    <font>
      <sz val="8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171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167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8" fillId="0" borderId="0" xfId="58" applyFont="1">
      <alignment/>
      <protection/>
    </xf>
    <xf numFmtId="0" fontId="9" fillId="0" borderId="0" xfId="58" applyFont="1">
      <alignment/>
      <protection/>
    </xf>
    <xf numFmtId="0" fontId="10" fillId="0" borderId="0" xfId="58" applyFont="1">
      <alignment/>
      <protection/>
    </xf>
    <xf numFmtId="0" fontId="11" fillId="0" borderId="0" xfId="58" applyFont="1">
      <alignment/>
      <protection/>
    </xf>
    <xf numFmtId="3" fontId="9" fillId="0" borderId="0" xfId="58" applyNumberFormat="1" applyFont="1">
      <alignment/>
      <protection/>
    </xf>
    <xf numFmtId="0" fontId="9" fillId="0" borderId="10" xfId="58" applyFont="1" applyBorder="1" applyAlignment="1">
      <alignment horizontal="left"/>
      <protection/>
    </xf>
    <xf numFmtId="0" fontId="9" fillId="0" borderId="0" xfId="58" applyFont="1" applyAlignment="1">
      <alignment horizontal="left"/>
      <protection/>
    </xf>
    <xf numFmtId="0" fontId="9" fillId="0" borderId="0" xfId="58" applyFont="1" applyBorder="1" applyAlignment="1">
      <alignment horizontal="left"/>
      <protection/>
    </xf>
    <xf numFmtId="0" fontId="11" fillId="0" borderId="0" xfId="58" applyFont="1" applyBorder="1" applyAlignment="1">
      <alignment horizontal="left"/>
      <protection/>
    </xf>
    <xf numFmtId="0" fontId="11" fillId="0" borderId="0" xfId="58" applyFont="1" applyAlignment="1" quotePrefix="1">
      <alignment horizontal="left"/>
      <protection/>
    </xf>
    <xf numFmtId="0" fontId="9" fillId="0" borderId="0" xfId="58" applyFont="1" applyAlignment="1" quotePrefix="1">
      <alignment horizontal="left"/>
      <protection/>
    </xf>
    <xf numFmtId="0" fontId="11" fillId="0" borderId="0" xfId="58" applyFont="1" applyBorder="1">
      <alignment/>
      <protection/>
    </xf>
    <xf numFmtId="0" fontId="11" fillId="0" borderId="0" xfId="58" applyFont="1" applyAlignment="1">
      <alignment horizontal="left"/>
      <protection/>
    </xf>
    <xf numFmtId="0" fontId="11" fillId="0" borderId="0" xfId="58" applyFont="1" applyAlignment="1">
      <alignment wrapText="1"/>
      <protection/>
    </xf>
    <xf numFmtId="0" fontId="9" fillId="0" borderId="0" xfId="58" applyFont="1" applyBorder="1" applyAlignment="1" quotePrefix="1">
      <alignment horizontal="left"/>
      <protection/>
    </xf>
    <xf numFmtId="0" fontId="9" fillId="0" borderId="0" xfId="58" applyFont="1" applyAlignment="1" quotePrefix="1">
      <alignment horizontal="left" indent="1"/>
      <protection/>
    </xf>
    <xf numFmtId="0" fontId="9" fillId="0" borderId="10" xfId="58" applyFont="1" applyBorder="1" applyAlignment="1" quotePrefix="1">
      <alignment horizontal="left" indent="1"/>
      <protection/>
    </xf>
    <xf numFmtId="0" fontId="9" fillId="0" borderId="0" xfId="58" applyFont="1" applyAlignment="1">
      <alignment horizontal="left" indent="1"/>
      <protection/>
    </xf>
    <xf numFmtId="0" fontId="9" fillId="0" borderId="0" xfId="58" applyFont="1" applyBorder="1" applyAlignment="1">
      <alignment horizontal="left" indent="1"/>
      <protection/>
    </xf>
    <xf numFmtId="0" fontId="9" fillId="0" borderId="10" xfId="58" applyFont="1" applyBorder="1" applyAlignment="1">
      <alignment horizontal="left" wrapText="1" indent="1"/>
      <protection/>
    </xf>
    <xf numFmtId="0" fontId="11" fillId="0" borderId="11" xfId="58" applyFont="1" applyBorder="1" applyAlignment="1">
      <alignment horizontal="left"/>
      <protection/>
    </xf>
    <xf numFmtId="0" fontId="9" fillId="0" borderId="0" xfId="58" applyFont="1" applyBorder="1">
      <alignment/>
      <protection/>
    </xf>
    <xf numFmtId="0" fontId="9" fillId="0" borderId="10" xfId="58" applyFont="1" applyBorder="1" applyAlignment="1">
      <alignment horizontal="left" indent="1"/>
      <protection/>
    </xf>
    <xf numFmtId="0" fontId="11" fillId="0" borderId="0" xfId="58" applyFont="1" applyAlignment="1">
      <alignment horizontal="left" indent="1"/>
      <protection/>
    </xf>
    <xf numFmtId="0" fontId="9" fillId="0" borderId="0" xfId="66">
      <alignment/>
      <protection/>
    </xf>
    <xf numFmtId="3" fontId="9" fillId="0" borderId="0" xfId="66" applyNumberFormat="1">
      <alignment/>
      <protection/>
    </xf>
    <xf numFmtId="0" fontId="8" fillId="0" borderId="0" xfId="70" applyFont="1" applyBorder="1">
      <alignment/>
      <protection/>
    </xf>
    <xf numFmtId="0" fontId="9" fillId="0" borderId="0" xfId="66" applyFont="1" applyBorder="1" applyAlignment="1" quotePrefix="1">
      <alignment horizontal="left"/>
      <protection/>
    </xf>
    <xf numFmtId="6" fontId="9" fillId="0" borderId="10" xfId="66" applyNumberFormat="1" applyFont="1" applyBorder="1" applyAlignment="1" quotePrefix="1">
      <alignment horizontal="left"/>
      <protection/>
    </xf>
    <xf numFmtId="0" fontId="11" fillId="0" borderId="0" xfId="66" applyFont="1">
      <alignment/>
      <protection/>
    </xf>
    <xf numFmtId="0" fontId="9" fillId="0" borderId="0" xfId="66" applyFont="1">
      <alignment/>
      <protection/>
    </xf>
    <xf numFmtId="0" fontId="9" fillId="0" borderId="10" xfId="66" applyFont="1" applyBorder="1">
      <alignment/>
      <protection/>
    </xf>
    <xf numFmtId="0" fontId="9" fillId="0" borderId="0" xfId="66" applyFont="1">
      <alignment/>
      <protection/>
    </xf>
    <xf numFmtId="0" fontId="9" fillId="0" borderId="0" xfId="66" applyFont="1" applyAlignment="1">
      <alignment horizontal="left" indent="1"/>
      <protection/>
    </xf>
    <xf numFmtId="0" fontId="9" fillId="0" borderId="10" xfId="66" applyFont="1" applyBorder="1" applyAlignment="1">
      <alignment horizontal="left" indent="1"/>
      <protection/>
    </xf>
    <xf numFmtId="0" fontId="9" fillId="0" borderId="0" xfId="66" applyFont="1" applyBorder="1">
      <alignment/>
      <protection/>
    </xf>
    <xf numFmtId="0" fontId="9" fillId="0" borderId="0" xfId="66" applyFont="1" applyAlignment="1">
      <alignment horizontal="left" indent="1"/>
      <protection/>
    </xf>
    <xf numFmtId="0" fontId="9" fillId="0" borderId="10" xfId="66" applyBorder="1" applyAlignment="1">
      <alignment horizontal="left" indent="1"/>
      <protection/>
    </xf>
    <xf numFmtId="0" fontId="9" fillId="0" borderId="0" xfId="66" applyBorder="1">
      <alignment/>
      <protection/>
    </xf>
    <xf numFmtId="0" fontId="9" fillId="0" borderId="0" xfId="66" applyAlignment="1">
      <alignment horizontal="left" indent="1"/>
      <protection/>
    </xf>
    <xf numFmtId="0" fontId="9" fillId="0" borderId="10" xfId="66" applyFont="1" applyBorder="1" applyAlignment="1">
      <alignment horizontal="left" indent="1"/>
      <protection/>
    </xf>
    <xf numFmtId="0" fontId="11" fillId="0" borderId="0" xfId="66" applyFont="1" applyBorder="1">
      <alignment/>
      <protection/>
    </xf>
    <xf numFmtId="0" fontId="9" fillId="0" borderId="0" xfId="71" applyFont="1" applyAlignment="1">
      <alignment horizontal="left"/>
      <protection/>
    </xf>
    <xf numFmtId="0" fontId="9" fillId="0" borderId="0" xfId="71" applyFont="1">
      <alignment/>
      <protection/>
    </xf>
    <xf numFmtId="0" fontId="0" fillId="0" borderId="0" xfId="71">
      <alignment/>
      <protection/>
    </xf>
    <xf numFmtId="0" fontId="11" fillId="0" borderId="0" xfId="71" applyFont="1" applyBorder="1">
      <alignment/>
      <protection/>
    </xf>
    <xf numFmtId="0" fontId="0" fillId="0" borderId="10" xfId="71" applyBorder="1">
      <alignment/>
      <protection/>
    </xf>
    <xf numFmtId="0" fontId="9" fillId="0" borderId="0" xfId="71" applyFont="1" applyBorder="1">
      <alignment/>
      <protection/>
    </xf>
    <xf numFmtId="4" fontId="9" fillId="0" borderId="0" xfId="71" applyNumberFormat="1" applyFont="1" applyAlignment="1" applyProtection="1">
      <alignment horizontal="right"/>
      <protection/>
    </xf>
    <xf numFmtId="173" fontId="1" fillId="0" borderId="0" xfId="71" applyNumberFormat="1" applyFont="1" applyAlignment="1">
      <alignment horizontal="right"/>
      <protection/>
    </xf>
    <xf numFmtId="4" fontId="9" fillId="0" borderId="0" xfId="71" applyNumberFormat="1" applyFont="1">
      <alignment/>
      <protection/>
    </xf>
    <xf numFmtId="4" fontId="12" fillId="0" borderId="0" xfId="71" applyNumberFormat="1" applyFont="1">
      <alignment/>
      <protection/>
    </xf>
    <xf numFmtId="173" fontId="9" fillId="0" borderId="0" xfId="71" applyNumberFormat="1" applyFont="1">
      <alignment/>
      <protection/>
    </xf>
    <xf numFmtId="173" fontId="12" fillId="0" borderId="0" xfId="71" applyNumberFormat="1" applyFont="1">
      <alignment/>
      <protection/>
    </xf>
    <xf numFmtId="3" fontId="9" fillId="0" borderId="0" xfId="71" applyNumberFormat="1" applyFont="1" applyAlignment="1" quotePrefix="1">
      <alignment horizontal="right"/>
      <protection/>
    </xf>
    <xf numFmtId="3" fontId="9" fillId="0" borderId="0" xfId="71" applyNumberFormat="1" applyFont="1" applyAlignment="1">
      <alignment horizontal="right"/>
      <protection/>
    </xf>
    <xf numFmtId="0" fontId="9" fillId="0" borderId="0" xfId="65" applyFont="1" applyAlignment="1">
      <alignment horizontal="left"/>
      <protection/>
    </xf>
    <xf numFmtId="0" fontId="9" fillId="0" borderId="0" xfId="67" applyFont="1">
      <alignment/>
      <protection/>
    </xf>
    <xf numFmtId="0" fontId="11" fillId="0" borderId="0" xfId="67" applyFont="1">
      <alignment/>
      <protection/>
    </xf>
    <xf numFmtId="0" fontId="11" fillId="0" borderId="0" xfId="65" applyFont="1">
      <alignment/>
      <protection/>
    </xf>
    <xf numFmtId="0" fontId="9" fillId="0" borderId="0" xfId="65" applyFont="1">
      <alignment/>
      <protection/>
    </xf>
    <xf numFmtId="0" fontId="9" fillId="0" borderId="0" xfId="65" applyFont="1" applyBorder="1">
      <alignment/>
      <protection/>
    </xf>
    <xf numFmtId="0" fontId="9" fillId="0" borderId="10" xfId="65" applyFont="1" applyBorder="1" applyAlignment="1" quotePrefix="1">
      <alignment horizontal="left"/>
      <protection/>
    </xf>
    <xf numFmtId="0" fontId="11" fillId="0" borderId="10" xfId="65" applyFont="1" applyBorder="1" applyAlignment="1" quotePrefix="1">
      <alignment horizontal="right"/>
      <protection/>
    </xf>
    <xf numFmtId="0" fontId="11" fillId="0" borderId="0" xfId="65" applyFont="1" applyBorder="1" applyAlignment="1" quotePrefix="1">
      <alignment horizontal="right"/>
      <protection/>
    </xf>
    <xf numFmtId="0" fontId="9" fillId="0" borderId="0" xfId="69" applyFont="1">
      <alignment/>
      <protection/>
    </xf>
    <xf numFmtId="3" fontId="9" fillId="0" borderId="0" xfId="65" applyNumberFormat="1" applyFont="1">
      <alignment/>
      <protection/>
    </xf>
    <xf numFmtId="173" fontId="9" fillId="0" borderId="0" xfId="65" applyNumberFormat="1" applyFont="1" applyAlignment="1">
      <alignment horizontal="right"/>
      <protection/>
    </xf>
    <xf numFmtId="0" fontId="9" fillId="0" borderId="10" xfId="69" applyFont="1" applyBorder="1">
      <alignment/>
      <protection/>
    </xf>
    <xf numFmtId="3" fontId="9" fillId="0" borderId="10" xfId="65" applyNumberFormat="1" applyFont="1" applyBorder="1">
      <alignment/>
      <protection/>
    </xf>
    <xf numFmtId="0" fontId="11" fillId="0" borderId="0" xfId="65" applyFont="1" applyBorder="1" applyAlignment="1">
      <alignment horizontal="right"/>
      <protection/>
    </xf>
    <xf numFmtId="173" fontId="9" fillId="0" borderId="0" xfId="65" applyNumberFormat="1" applyFont="1">
      <alignment/>
      <protection/>
    </xf>
    <xf numFmtId="3" fontId="9" fillId="0" borderId="0" xfId="67" applyNumberFormat="1" applyFont="1" applyAlignment="1">
      <alignment horizontal="right"/>
      <protection/>
    </xf>
    <xf numFmtId="3" fontId="9" fillId="0" borderId="0" xfId="67" applyNumberFormat="1" applyFont="1">
      <alignment/>
      <protection/>
    </xf>
    <xf numFmtId="6" fontId="9" fillId="0" borderId="10" xfId="67" applyNumberFormat="1" applyFont="1" applyBorder="1" quotePrefix="1">
      <alignment/>
      <protection/>
    </xf>
    <xf numFmtId="0" fontId="9" fillId="0" borderId="0" xfId="67" applyFont="1" applyBorder="1">
      <alignment/>
      <protection/>
    </xf>
    <xf numFmtId="0" fontId="11" fillId="0" borderId="0" xfId="67" applyFont="1" applyAlignment="1" quotePrefix="1">
      <alignment horizontal="left"/>
      <protection/>
    </xf>
    <xf numFmtId="3" fontId="9" fillId="0" borderId="0" xfId="67" applyNumberFormat="1" applyFont="1" applyBorder="1">
      <alignment/>
      <protection/>
    </xf>
    <xf numFmtId="0" fontId="9" fillId="0" borderId="10" xfId="67" applyFont="1" applyBorder="1">
      <alignment/>
      <protection/>
    </xf>
    <xf numFmtId="0" fontId="11" fillId="0" borderId="0" xfId="67" applyFont="1" applyBorder="1" applyAlignment="1" quotePrefix="1">
      <alignment horizontal="right"/>
      <protection/>
    </xf>
    <xf numFmtId="174" fontId="9" fillId="0" borderId="0" xfId="67" applyNumberFormat="1" applyFont="1">
      <alignment/>
      <protection/>
    </xf>
    <xf numFmtId="176" fontId="9" fillId="0" borderId="0" xfId="67" applyNumberFormat="1" applyFont="1">
      <alignment/>
      <protection/>
    </xf>
    <xf numFmtId="173" fontId="9" fillId="0" borderId="0" xfId="65" applyNumberFormat="1" applyFont="1" applyBorder="1">
      <alignment/>
      <protection/>
    </xf>
    <xf numFmtId="0" fontId="9" fillId="0" borderId="0" xfId="68">
      <alignment/>
      <protection/>
    </xf>
    <xf numFmtId="0" fontId="9" fillId="0" borderId="0" xfId="68" applyFont="1">
      <alignment/>
      <protection/>
    </xf>
    <xf numFmtId="3" fontId="9" fillId="0" borderId="0" xfId="73" applyNumberFormat="1" applyFont="1">
      <alignment/>
      <protection/>
    </xf>
    <xf numFmtId="0" fontId="9" fillId="0" borderId="0" xfId="68" applyFont="1">
      <alignment/>
      <protection/>
    </xf>
    <xf numFmtId="0" fontId="9" fillId="0" borderId="10" xfId="61" applyFont="1" applyBorder="1" applyAlignment="1" applyProtection="1" quotePrefix="1">
      <alignment horizontal="left"/>
      <protection/>
    </xf>
    <xf numFmtId="6" fontId="9" fillId="0" borderId="10" xfId="60" applyNumberFormat="1" applyFont="1" applyBorder="1" quotePrefix="1">
      <alignment/>
      <protection/>
    </xf>
    <xf numFmtId="3" fontId="9" fillId="0" borderId="0" xfId="71" applyNumberFormat="1" applyFont="1" applyFill="1" applyAlignment="1" quotePrefix="1">
      <alignment horizontal="right"/>
      <protection/>
    </xf>
    <xf numFmtId="3" fontId="9" fillId="0" borderId="0" xfId="65" applyNumberFormat="1" applyFont="1" applyFill="1">
      <alignment/>
      <protection/>
    </xf>
    <xf numFmtId="3" fontId="9" fillId="0" borderId="10" xfId="65" applyNumberFormat="1" applyFont="1" applyFill="1" applyBorder="1">
      <alignment/>
      <protection/>
    </xf>
    <xf numFmtId="0" fontId="9" fillId="0" borderId="0" xfId="74">
      <alignment/>
      <protection/>
    </xf>
    <xf numFmtId="164" fontId="9" fillId="0" borderId="10" xfId="58" applyNumberFormat="1" applyFont="1" applyBorder="1">
      <alignment/>
      <protection/>
    </xf>
    <xf numFmtId="0" fontId="9" fillId="0" borderId="0" xfId="74" applyFont="1">
      <alignment/>
      <protection/>
    </xf>
    <xf numFmtId="0" fontId="9" fillId="0" borderId="0" xfId="74" applyFont="1" applyAlignment="1">
      <alignment horizontal="left" indent="1"/>
      <protection/>
    </xf>
    <xf numFmtId="0" fontId="9" fillId="0" borderId="0" xfId="58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9" fillId="0" borderId="0" xfId="74" applyFont="1" applyBorder="1">
      <alignment/>
      <protection/>
    </xf>
    <xf numFmtId="0" fontId="11" fillId="0" borderId="0" xfId="74" applyFont="1">
      <alignment/>
      <protection/>
    </xf>
    <xf numFmtId="0" fontId="13" fillId="0" borderId="0" xfId="66" applyFont="1">
      <alignment/>
      <protection/>
    </xf>
    <xf numFmtId="4" fontId="9" fillId="0" borderId="0" xfId="71" applyNumberFormat="1" applyFont="1" applyFill="1">
      <alignment/>
      <protection/>
    </xf>
    <xf numFmtId="0" fontId="8" fillId="0" borderId="0" xfId="71" applyFont="1" applyBorder="1">
      <alignment/>
      <protection/>
    </xf>
    <xf numFmtId="0" fontId="8" fillId="0" borderId="0" xfId="67" applyFont="1">
      <alignment/>
      <protection/>
    </xf>
    <xf numFmtId="3" fontId="9" fillId="0" borderId="0" xfId="61" applyNumberFormat="1" applyFont="1" applyBorder="1" applyAlignment="1" applyProtection="1">
      <alignment horizontal="right"/>
      <protection/>
    </xf>
    <xf numFmtId="3" fontId="11" fillId="0" borderId="0" xfId="61" applyNumberFormat="1" applyFont="1" applyBorder="1" applyAlignment="1" applyProtection="1">
      <alignment horizontal="right"/>
      <protection/>
    </xf>
    <xf numFmtId="0" fontId="9" fillId="0" borderId="0" xfId="61" applyFont="1" applyBorder="1">
      <alignment/>
      <protection/>
    </xf>
    <xf numFmtId="3" fontId="11" fillId="0" borderId="0" xfId="61" applyNumberFormat="1" applyFont="1" applyBorder="1">
      <alignment/>
      <protection/>
    </xf>
    <xf numFmtId="2" fontId="9" fillId="0" borderId="0" xfId="61" applyNumberFormat="1" applyFont="1" applyBorder="1">
      <alignment/>
      <protection/>
    </xf>
    <xf numFmtId="0" fontId="9" fillId="0" borderId="0" xfId="61" applyFont="1" applyBorder="1" applyAlignment="1" applyProtection="1">
      <alignment horizontal="left"/>
      <protection/>
    </xf>
    <xf numFmtId="0" fontId="11" fillId="0" borderId="0" xfId="61" applyFont="1" applyBorder="1" applyAlignment="1" applyProtection="1">
      <alignment horizontal="left"/>
      <protection/>
    </xf>
    <xf numFmtId="0" fontId="11" fillId="0" borderId="0" xfId="61" applyFont="1" applyBorder="1" applyAlignment="1" applyProtection="1" quotePrefix="1">
      <alignment horizontal="left"/>
      <protection/>
    </xf>
    <xf numFmtId="0" fontId="11" fillId="0" borderId="0" xfId="61" applyFont="1" applyBorder="1">
      <alignment/>
      <protection/>
    </xf>
    <xf numFmtId="0" fontId="11" fillId="0" borderId="0" xfId="58" applyFont="1" applyBorder="1" applyAlignment="1">
      <alignment wrapText="1"/>
      <protection/>
    </xf>
    <xf numFmtId="3" fontId="9" fillId="0" borderId="0" xfId="58" applyNumberFormat="1" applyFont="1" applyFill="1">
      <alignment/>
      <protection/>
    </xf>
    <xf numFmtId="3" fontId="9" fillId="0" borderId="10" xfId="58" applyNumberFormat="1" applyFont="1" applyFill="1" applyBorder="1">
      <alignment/>
      <protection/>
    </xf>
    <xf numFmtId="3" fontId="9" fillId="0" borderId="0" xfId="58" applyNumberFormat="1" applyFont="1" applyFill="1" applyBorder="1">
      <alignment/>
      <protection/>
    </xf>
    <xf numFmtId="0" fontId="9" fillId="0" borderId="0" xfId="58" applyFont="1" applyFill="1">
      <alignment/>
      <protection/>
    </xf>
    <xf numFmtId="3" fontId="9" fillId="0" borderId="12" xfId="58" applyNumberFormat="1" applyFont="1" applyFill="1" applyBorder="1">
      <alignment/>
      <protection/>
    </xf>
    <xf numFmtId="0" fontId="9" fillId="0" borderId="0" xfId="58" applyFont="1" applyFill="1" applyBorder="1">
      <alignment/>
      <protection/>
    </xf>
    <xf numFmtId="14" fontId="11" fillId="0" borderId="10" xfId="60" applyNumberFormat="1" applyFont="1" applyFill="1" applyBorder="1" applyAlignment="1" quotePrefix="1">
      <alignment horizontal="right"/>
      <protection/>
    </xf>
    <xf numFmtId="3" fontId="9" fillId="0" borderId="11" xfId="58" applyNumberFormat="1" applyFont="1" applyFill="1" applyBorder="1">
      <alignment/>
      <protection/>
    </xf>
    <xf numFmtId="14" fontId="11" fillId="0" borderId="10" xfId="61" applyNumberFormat="1" applyFont="1" applyFill="1" applyBorder="1" applyAlignment="1" applyProtection="1" quotePrefix="1">
      <alignment horizontal="right"/>
      <protection/>
    </xf>
    <xf numFmtId="4" fontId="9" fillId="0" borderId="0" xfId="66" applyNumberFormat="1" applyFill="1">
      <alignment/>
      <protection/>
    </xf>
    <xf numFmtId="3" fontId="9" fillId="0" borderId="0" xfId="66" applyNumberFormat="1" applyFill="1">
      <alignment/>
      <protection/>
    </xf>
    <xf numFmtId="3" fontId="9" fillId="0" borderId="10" xfId="66" applyNumberFormat="1" applyFont="1" applyFill="1" applyBorder="1">
      <alignment/>
      <protection/>
    </xf>
    <xf numFmtId="3" fontId="11" fillId="0" borderId="0" xfId="66" applyNumberFormat="1" applyFont="1" applyFill="1">
      <alignment/>
      <protection/>
    </xf>
    <xf numFmtId="3" fontId="9" fillId="0" borderId="0" xfId="66" applyNumberFormat="1" applyFont="1" applyFill="1">
      <alignment/>
      <protection/>
    </xf>
    <xf numFmtId="3" fontId="9" fillId="0" borderId="10" xfId="66" applyNumberFormat="1" applyFill="1" applyBorder="1">
      <alignment/>
      <protection/>
    </xf>
    <xf numFmtId="3" fontId="9" fillId="0" borderId="0" xfId="66" applyNumberFormat="1" applyFill="1" applyBorder="1">
      <alignment/>
      <protection/>
    </xf>
    <xf numFmtId="3" fontId="9" fillId="0" borderId="0" xfId="66" applyNumberFormat="1" applyFont="1" applyFill="1" applyBorder="1">
      <alignment/>
      <protection/>
    </xf>
    <xf numFmtId="0" fontId="9" fillId="0" borderId="0" xfId="71" applyFont="1" applyFill="1">
      <alignment/>
      <protection/>
    </xf>
    <xf numFmtId="173" fontId="9" fillId="0" borderId="0" xfId="71" applyNumberFormat="1" applyFont="1" applyFill="1" applyAlignment="1" quotePrefix="1">
      <alignment horizontal="right"/>
      <protection/>
    </xf>
    <xf numFmtId="3" fontId="9" fillId="0" borderId="0" xfId="71" applyNumberFormat="1" applyFont="1" applyFill="1" applyAlignment="1">
      <alignment horizontal="right"/>
      <protection/>
    </xf>
    <xf numFmtId="0" fontId="0" fillId="0" borderId="0" xfId="71" applyFill="1">
      <alignment/>
      <protection/>
    </xf>
    <xf numFmtId="4" fontId="11" fillId="0" borderId="0" xfId="66" applyNumberFormat="1" applyFont="1" applyFill="1" applyBorder="1" applyAlignment="1">
      <alignment horizontal="center"/>
      <protection/>
    </xf>
    <xf numFmtId="175" fontId="11" fillId="0" borderId="10" xfId="61" applyNumberFormat="1" applyFont="1" applyBorder="1" applyAlignment="1" applyProtection="1">
      <alignment horizontal="right"/>
      <protection/>
    </xf>
    <xf numFmtId="175" fontId="11" fillId="0" borderId="0" xfId="58" applyNumberFormat="1" applyFont="1" applyBorder="1" applyAlignment="1">
      <alignment horizontal="right"/>
      <protection/>
    </xf>
    <xf numFmtId="0" fontId="11" fillId="0" borderId="0" xfId="58" applyFont="1" applyFill="1">
      <alignment/>
      <protection/>
    </xf>
    <xf numFmtId="0" fontId="9" fillId="0" borderId="0" xfId="61" applyFont="1" applyFill="1" applyBorder="1" applyAlignment="1" applyProtection="1" quotePrefix="1">
      <alignment horizontal="left"/>
      <protection/>
    </xf>
    <xf numFmtId="14" fontId="11" fillId="0" borderId="0" xfId="61" applyNumberFormat="1" applyFont="1" applyFill="1" applyBorder="1" applyAlignment="1" applyProtection="1" quotePrefix="1">
      <alignment horizontal="right"/>
      <protection/>
    </xf>
    <xf numFmtId="0" fontId="9" fillId="0" borderId="0" xfId="61" applyFont="1" applyFill="1" applyBorder="1">
      <alignment/>
      <protection/>
    </xf>
    <xf numFmtId="0" fontId="9" fillId="0" borderId="10" xfId="58" applyFont="1" applyFill="1" applyBorder="1" applyAlignment="1">
      <alignment horizontal="left"/>
      <protection/>
    </xf>
    <xf numFmtId="0" fontId="11" fillId="0" borderId="0" xfId="61" applyFont="1" applyFill="1" applyBorder="1" applyAlignment="1" applyProtection="1">
      <alignment horizontal="left"/>
      <protection/>
    </xf>
    <xf numFmtId="3" fontId="11" fillId="0" borderId="0" xfId="61" applyNumberFormat="1" applyFont="1" applyFill="1" applyBorder="1" applyAlignment="1" applyProtection="1">
      <alignment horizontal="right"/>
      <protection/>
    </xf>
    <xf numFmtId="0" fontId="9" fillId="0" borderId="0" xfId="61" applyFont="1" applyFill="1" applyBorder="1" applyAlignment="1" applyProtection="1">
      <alignment horizontal="left"/>
      <protection/>
    </xf>
    <xf numFmtId="3" fontId="9" fillId="0" borderId="0" xfId="61" applyNumberFormat="1" applyFont="1" applyFill="1" applyBorder="1" applyAlignment="1" applyProtection="1">
      <alignment horizontal="right"/>
      <protection/>
    </xf>
    <xf numFmtId="0" fontId="9" fillId="0" borderId="0" xfId="58" applyFont="1" applyFill="1" applyAlignment="1">
      <alignment horizontal="left"/>
      <protection/>
    </xf>
    <xf numFmtId="0" fontId="9" fillId="0" borderId="0" xfId="58" applyFont="1" applyFill="1" applyBorder="1" applyAlignment="1">
      <alignment horizontal="left"/>
      <protection/>
    </xf>
    <xf numFmtId="0" fontId="11" fillId="0" borderId="0" xfId="58" applyFont="1" applyFill="1" applyBorder="1" applyAlignment="1">
      <alignment horizontal="left"/>
      <protection/>
    </xf>
    <xf numFmtId="175" fontId="11" fillId="0" borderId="0" xfId="58" applyNumberFormat="1" applyFont="1" applyFill="1" applyBorder="1" applyAlignment="1">
      <alignment horizontal="right"/>
      <protection/>
    </xf>
    <xf numFmtId="175" fontId="11" fillId="0" borderId="0" xfId="58" applyNumberFormat="1" applyFont="1" applyAlignment="1" quotePrefix="1">
      <alignment horizontal="right"/>
      <protection/>
    </xf>
    <xf numFmtId="175" fontId="9" fillId="0" borderId="10" xfId="58" applyNumberFormat="1" applyFont="1" applyBorder="1" applyAlignment="1">
      <alignment horizontal="right"/>
      <protection/>
    </xf>
    <xf numFmtId="175" fontId="9" fillId="0" borderId="0" xfId="58" applyNumberFormat="1" applyFont="1" applyAlignment="1">
      <alignment horizontal="right"/>
      <protection/>
    </xf>
    <xf numFmtId="0" fontId="8" fillId="0" borderId="0" xfId="58" applyFont="1" applyFill="1" applyAlignment="1">
      <alignment horizontal="right"/>
      <protection/>
    </xf>
    <xf numFmtId="0" fontId="11" fillId="0" borderId="0" xfId="58" applyFont="1" applyFill="1" applyAlignment="1">
      <alignment horizontal="right"/>
      <protection/>
    </xf>
    <xf numFmtId="0" fontId="9" fillId="0" borderId="0" xfId="58" applyFont="1" applyFill="1" applyAlignment="1">
      <alignment horizontal="right"/>
      <protection/>
    </xf>
    <xf numFmtId="175" fontId="8" fillId="0" borderId="0" xfId="58" applyNumberFormat="1" applyFont="1" applyAlignment="1">
      <alignment horizontal="right"/>
      <protection/>
    </xf>
    <xf numFmtId="175" fontId="11" fillId="0" borderId="0" xfId="58" applyNumberFormat="1" applyFont="1" applyAlignment="1">
      <alignment horizontal="right"/>
      <protection/>
    </xf>
    <xf numFmtId="175" fontId="11" fillId="0" borderId="0" xfId="58" applyNumberFormat="1" applyFont="1" applyFill="1" applyAlignment="1">
      <alignment horizontal="right"/>
      <protection/>
    </xf>
    <xf numFmtId="175" fontId="9" fillId="0" borderId="0" xfId="58" applyNumberFormat="1" applyFont="1" applyFill="1" applyAlignment="1">
      <alignment horizontal="right"/>
      <protection/>
    </xf>
    <xf numFmtId="175" fontId="9" fillId="0" borderId="10" xfId="58" applyNumberFormat="1" applyFont="1" applyFill="1" applyBorder="1" applyAlignment="1">
      <alignment horizontal="right"/>
      <protection/>
    </xf>
    <xf numFmtId="175" fontId="9" fillId="0" borderId="0" xfId="58" applyNumberFormat="1" applyFont="1" applyFill="1" applyBorder="1" applyAlignment="1">
      <alignment horizontal="right"/>
      <protection/>
    </xf>
    <xf numFmtId="175" fontId="9" fillId="0" borderId="0" xfId="58" applyNumberFormat="1" applyFont="1" applyBorder="1" applyAlignment="1">
      <alignment horizontal="right"/>
      <protection/>
    </xf>
    <xf numFmtId="175" fontId="9" fillId="0" borderId="0" xfId="58" applyNumberFormat="1" applyFont="1" applyAlignment="1" quotePrefix="1">
      <alignment horizontal="right"/>
      <protection/>
    </xf>
    <xf numFmtId="175" fontId="11" fillId="0" borderId="0" xfId="58" applyNumberFormat="1" applyFont="1" applyAlignment="1">
      <alignment horizontal="right" wrapText="1"/>
      <protection/>
    </xf>
    <xf numFmtId="0" fontId="11" fillId="0" borderId="10" xfId="65" applyFont="1" applyFill="1" applyBorder="1" applyAlignment="1" quotePrefix="1">
      <alignment horizontal="right"/>
      <protection/>
    </xf>
    <xf numFmtId="0" fontId="9" fillId="0" borderId="0" xfId="65" applyFont="1" applyFill="1">
      <alignment/>
      <protection/>
    </xf>
    <xf numFmtId="3" fontId="9" fillId="0" borderId="0" xfId="69" applyNumberFormat="1" applyFont="1" applyFill="1">
      <alignment/>
      <protection/>
    </xf>
    <xf numFmtId="0" fontId="11" fillId="0" borderId="10" xfId="65" applyFont="1" applyFill="1" applyBorder="1" applyAlignment="1">
      <alignment horizontal="right"/>
      <protection/>
    </xf>
    <xf numFmtId="175" fontId="9" fillId="0" borderId="0" xfId="65" applyNumberFormat="1" applyFont="1" applyFill="1">
      <alignment/>
      <protection/>
    </xf>
    <xf numFmtId="175" fontId="9" fillId="0" borderId="10" xfId="65" applyNumberFormat="1" applyFont="1" applyFill="1" applyBorder="1">
      <alignment/>
      <protection/>
    </xf>
    <xf numFmtId="6" fontId="9" fillId="0" borderId="10" xfId="67" applyNumberFormat="1" applyFont="1" applyBorder="1" applyAlignment="1">
      <alignment horizontal="left"/>
      <protection/>
    </xf>
    <xf numFmtId="0" fontId="11" fillId="0" borderId="0" xfId="67" applyFont="1" applyBorder="1" applyAlignment="1" quotePrefix="1">
      <alignment horizontal="left"/>
      <protection/>
    </xf>
    <xf numFmtId="0" fontId="11" fillId="0" borderId="0" xfId="67" applyFont="1" applyBorder="1">
      <alignment/>
      <protection/>
    </xf>
    <xf numFmtId="3" fontId="11" fillId="0" borderId="0" xfId="67" applyNumberFormat="1" applyFont="1" applyBorder="1" applyAlignment="1">
      <alignment horizontal="right"/>
      <protection/>
    </xf>
    <xf numFmtId="0" fontId="8" fillId="0" borderId="0" xfId="58" applyFont="1" applyFill="1" applyBorder="1">
      <alignment/>
      <protection/>
    </xf>
    <xf numFmtId="0" fontId="11" fillId="0" borderId="0" xfId="58" applyFont="1" applyFill="1" applyBorder="1">
      <alignment/>
      <protection/>
    </xf>
    <xf numFmtId="0" fontId="11" fillId="0" borderId="0" xfId="71" applyFont="1" applyFill="1" applyBorder="1">
      <alignment/>
      <protection/>
    </xf>
    <xf numFmtId="0" fontId="9" fillId="0" borderId="0" xfId="71" applyFont="1" applyFill="1" applyAlignment="1">
      <alignment horizontal="right"/>
      <protection/>
    </xf>
    <xf numFmtId="175" fontId="9" fillId="0" borderId="0" xfId="71" applyNumberFormat="1" applyFont="1">
      <alignment/>
      <protection/>
    </xf>
    <xf numFmtId="173" fontId="9" fillId="0" borderId="0" xfId="71" applyNumberFormat="1" applyFont="1" applyAlignment="1" quotePrefix="1">
      <alignment horizontal="right"/>
      <protection/>
    </xf>
    <xf numFmtId="0" fontId="9" fillId="0" borderId="0" xfId="71" applyFont="1" applyAlignment="1">
      <alignment horizontal="right"/>
      <protection/>
    </xf>
    <xf numFmtId="0" fontId="8" fillId="0" borderId="0" xfId="71" applyFont="1" applyBorder="1" applyAlignment="1">
      <alignment horizontal="right"/>
      <protection/>
    </xf>
    <xf numFmtId="0" fontId="11" fillId="0" borderId="0" xfId="71" applyFont="1" applyBorder="1" applyAlignment="1">
      <alignment horizontal="right"/>
      <protection/>
    </xf>
    <xf numFmtId="0" fontId="0" fillId="0" borderId="0" xfId="71" applyAlignment="1">
      <alignment horizontal="right"/>
      <protection/>
    </xf>
    <xf numFmtId="175" fontId="9" fillId="0" borderId="0" xfId="69" applyNumberFormat="1" applyFont="1" applyFill="1" applyAlignment="1">
      <alignment horizontal="right"/>
      <protection/>
    </xf>
    <xf numFmtId="3" fontId="9" fillId="0" borderId="0" xfId="67" applyNumberFormat="1" applyFont="1" applyFill="1" applyAlignment="1" quotePrefix="1">
      <alignment horizontal="right"/>
      <protection/>
    </xf>
    <xf numFmtId="0" fontId="11" fillId="0" borderId="0" xfId="67" applyFont="1" applyFill="1">
      <alignment/>
      <protection/>
    </xf>
    <xf numFmtId="3" fontId="9" fillId="0" borderId="0" xfId="67" applyNumberFormat="1" applyFont="1" applyFill="1">
      <alignment/>
      <protection/>
    </xf>
    <xf numFmtId="3" fontId="9" fillId="0" borderId="0" xfId="67" applyNumberFormat="1" applyFont="1" applyFill="1" applyBorder="1">
      <alignment/>
      <protection/>
    </xf>
    <xf numFmtId="3" fontId="9" fillId="0" borderId="10" xfId="67" applyNumberFormat="1" applyFont="1" applyFill="1" applyBorder="1">
      <alignment/>
      <protection/>
    </xf>
    <xf numFmtId="3" fontId="11" fillId="0" borderId="0" xfId="67" applyNumberFormat="1" applyFont="1" applyFill="1">
      <alignment/>
      <protection/>
    </xf>
    <xf numFmtId="6" fontId="11" fillId="0" borderId="10" xfId="67" applyNumberFormat="1" applyFont="1" applyFill="1" applyBorder="1" applyAlignment="1" quotePrefix="1">
      <alignment horizontal="right"/>
      <protection/>
    </xf>
    <xf numFmtId="0" fontId="9" fillId="0" borderId="0" xfId="67" applyFont="1" applyFill="1" applyBorder="1">
      <alignment/>
      <protection/>
    </xf>
    <xf numFmtId="0" fontId="9" fillId="0" borderId="0" xfId="67" applyFont="1" applyFill="1">
      <alignment/>
      <protection/>
    </xf>
    <xf numFmtId="175" fontId="9" fillId="0" borderId="0" xfId="67" applyNumberFormat="1" applyFont="1" applyFill="1">
      <alignment/>
      <protection/>
    </xf>
    <xf numFmtId="3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3" fontId="9" fillId="0" borderId="0" xfId="65" applyNumberFormat="1" applyFont="1" applyFill="1" applyBorder="1">
      <alignment/>
      <protection/>
    </xf>
    <xf numFmtId="0" fontId="9" fillId="0" borderId="0" xfId="65" applyFont="1" applyFill="1" applyBorder="1">
      <alignment/>
      <protection/>
    </xf>
    <xf numFmtId="0" fontId="11" fillId="0" borderId="0" xfId="67" applyFont="1" applyBorder="1" applyAlignment="1">
      <alignment horizontal="right"/>
      <protection/>
    </xf>
    <xf numFmtId="3" fontId="11" fillId="0" borderId="0" xfId="67" applyNumberFormat="1" applyFont="1" applyBorder="1">
      <alignment/>
      <protection/>
    </xf>
    <xf numFmtId="0" fontId="11" fillId="0" borderId="10" xfId="67" applyFont="1" applyFill="1" applyBorder="1" applyAlignment="1" quotePrefix="1">
      <alignment horizontal="right"/>
      <protection/>
    </xf>
    <xf numFmtId="0" fontId="11" fillId="0" borderId="0" xfId="67" applyFont="1" applyFill="1" applyAlignment="1" quotePrefix="1">
      <alignment horizontal="left"/>
      <protection/>
    </xf>
    <xf numFmtId="0" fontId="11" fillId="0" borderId="10" xfId="67" applyFont="1" applyFill="1" applyBorder="1" applyAlignment="1">
      <alignment horizontal="right"/>
      <protection/>
    </xf>
    <xf numFmtId="0" fontId="8" fillId="0" borderId="0" xfId="0" applyFont="1" applyAlignment="1">
      <alignment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9" fillId="0" borderId="10" xfId="0" applyFont="1" applyBorder="1" applyAlignment="1">
      <alignment/>
    </xf>
    <xf numFmtId="3" fontId="11" fillId="0" borderId="0" xfId="58" applyNumberFormat="1" applyFont="1" applyFill="1" applyBorder="1">
      <alignment/>
      <protection/>
    </xf>
    <xf numFmtId="3" fontId="11" fillId="0" borderId="0" xfId="58" applyNumberFormat="1" applyFont="1" applyFill="1">
      <alignment/>
      <protection/>
    </xf>
    <xf numFmtId="2" fontId="9" fillId="0" borderId="0" xfId="58" applyNumberFormat="1" applyFont="1" applyFill="1">
      <alignment/>
      <protection/>
    </xf>
    <xf numFmtId="3" fontId="9" fillId="0" borderId="0" xfId="66" applyNumberFormat="1" applyFont="1" applyFill="1">
      <alignment/>
      <protection/>
    </xf>
    <xf numFmtId="0" fontId="9" fillId="0" borderId="0" xfId="71" applyFont="1" applyFill="1" applyBorder="1">
      <alignment/>
      <protection/>
    </xf>
    <xf numFmtId="2" fontId="9" fillId="0" borderId="0" xfId="71" applyNumberFormat="1" applyFont="1" applyFill="1" applyAlignment="1">
      <alignment horizontal="right"/>
      <protection/>
    </xf>
    <xf numFmtId="3" fontId="9" fillId="0" borderId="0" xfId="71" applyNumberFormat="1" applyFont="1" applyFill="1">
      <alignment/>
      <protection/>
    </xf>
    <xf numFmtId="175" fontId="9" fillId="0" borderId="0" xfId="71" applyNumberFormat="1" applyFont="1" applyFill="1" applyAlignment="1">
      <alignment horizontal="right"/>
      <protection/>
    </xf>
    <xf numFmtId="3" fontId="9" fillId="0" borderId="0" xfId="74" applyNumberFormat="1" applyFill="1">
      <alignment/>
      <protection/>
    </xf>
    <xf numFmtId="0" fontId="9" fillId="0" borderId="0" xfId="68" applyFont="1" applyFill="1" applyAlignment="1">
      <alignment horizontal="right"/>
      <protection/>
    </xf>
    <xf numFmtId="0" fontId="13" fillId="0" borderId="0" xfId="68" applyFont="1" applyFill="1" applyAlignment="1">
      <alignment/>
      <protection/>
    </xf>
    <xf numFmtId="3" fontId="9" fillId="0" borderId="0" xfId="68" applyNumberFormat="1" applyFont="1" applyFill="1">
      <alignment/>
      <protection/>
    </xf>
    <xf numFmtId="0" fontId="9" fillId="0" borderId="0" xfId="68" applyFont="1" applyFill="1" applyAlignment="1">
      <alignment/>
      <protection/>
    </xf>
    <xf numFmtId="0" fontId="9" fillId="0" borderId="0" xfId="68" applyFont="1" applyFill="1" applyBorder="1" applyAlignment="1" quotePrefix="1">
      <alignment horizontal="right"/>
      <protection/>
    </xf>
    <xf numFmtId="3" fontId="9" fillId="0" borderId="10" xfId="68" applyNumberFormat="1" applyFont="1" applyFill="1" applyBorder="1">
      <alignment/>
      <protection/>
    </xf>
    <xf numFmtId="0" fontId="9" fillId="0" borderId="0" xfId="68" applyFont="1" applyFill="1">
      <alignment/>
      <protection/>
    </xf>
    <xf numFmtId="0" fontId="9" fillId="0" borderId="0" xfId="68" applyFill="1">
      <alignment/>
      <protection/>
    </xf>
    <xf numFmtId="3" fontId="13" fillId="0" borderId="0" xfId="66" applyNumberFormat="1" applyFont="1">
      <alignment/>
      <protection/>
    </xf>
    <xf numFmtId="3" fontId="9" fillId="0" borderId="0" xfId="74" applyNumberFormat="1">
      <alignment/>
      <protection/>
    </xf>
    <xf numFmtId="0" fontId="9" fillId="0" borderId="0" xfId="65" applyFont="1" applyFill="1" applyAlignment="1">
      <alignment horizontal="right"/>
      <protection/>
    </xf>
    <xf numFmtId="175" fontId="9" fillId="0" borderId="10" xfId="69" applyNumberFormat="1" applyFont="1" applyFill="1" applyBorder="1" applyAlignment="1">
      <alignment horizontal="right"/>
      <protection/>
    </xf>
    <xf numFmtId="175" fontId="9" fillId="0" borderId="0" xfId="65" applyNumberFormat="1" applyFont="1" applyFill="1" applyAlignment="1">
      <alignment horizontal="right"/>
      <protection/>
    </xf>
    <xf numFmtId="0" fontId="9" fillId="0" borderId="0" xfId="66" applyFont="1" applyAlignment="1">
      <alignment horizontal="left" wrapText="1" indent="1"/>
      <protection/>
    </xf>
    <xf numFmtId="3" fontId="11" fillId="0" borderId="0" xfId="66" applyNumberFormat="1" applyFont="1" applyFill="1">
      <alignment/>
      <protection/>
    </xf>
    <xf numFmtId="3" fontId="0" fillId="0" borderId="0" xfId="0" applyNumberFormat="1" applyAlignment="1">
      <alignment/>
    </xf>
    <xf numFmtId="0" fontId="0" fillId="0" borderId="0" xfId="71" applyFont="1">
      <alignment/>
      <protection/>
    </xf>
    <xf numFmtId="3" fontId="9" fillId="0" borderId="0" xfId="66" applyNumberFormat="1" applyFont="1" applyFill="1" applyBorder="1">
      <alignment/>
      <protection/>
    </xf>
    <xf numFmtId="2" fontId="9" fillId="0" borderId="0" xfId="71" applyNumberFormat="1" applyFont="1" applyFill="1" applyAlignment="1" quotePrefix="1">
      <alignment horizontal="right"/>
      <protection/>
    </xf>
    <xf numFmtId="4" fontId="9" fillId="0" borderId="0" xfId="66" applyNumberFormat="1" applyFont="1" applyFill="1">
      <alignment/>
      <protection/>
    </xf>
    <xf numFmtId="3" fontId="9" fillId="0" borderId="10" xfId="66" applyNumberFormat="1" applyFont="1" applyFill="1" applyBorder="1">
      <alignment/>
      <protection/>
    </xf>
    <xf numFmtId="0" fontId="11" fillId="0" borderId="0" xfId="65" applyFont="1" applyFill="1" applyBorder="1" applyAlignment="1" quotePrefix="1">
      <alignment horizontal="right"/>
      <protection/>
    </xf>
    <xf numFmtId="173" fontId="9" fillId="0" borderId="0" xfId="65" applyNumberFormat="1" applyFont="1" applyBorder="1" applyAlignment="1">
      <alignment horizontal="right"/>
      <protection/>
    </xf>
    <xf numFmtId="3" fontId="11" fillId="0" borderId="0" xfId="67" applyNumberFormat="1" applyFont="1" applyFill="1" applyBorder="1" applyAlignment="1">
      <alignment horizontal="right"/>
      <protection/>
    </xf>
    <xf numFmtId="3" fontId="11" fillId="0" borderId="0" xfId="67" applyNumberFormat="1" applyFont="1" applyFill="1" applyBorder="1">
      <alignment/>
      <protection/>
    </xf>
    <xf numFmtId="0" fontId="9" fillId="0" borderId="0" xfId="65" applyFont="1" applyAlignment="1">
      <alignment wrapText="1"/>
      <protection/>
    </xf>
    <xf numFmtId="0" fontId="0" fillId="0" borderId="0" xfId="0" applyFont="1" applyAlignment="1">
      <alignment/>
    </xf>
    <xf numFmtId="3" fontId="9" fillId="0" borderId="0" xfId="68" applyNumberFormat="1" applyFont="1" applyFill="1">
      <alignment/>
      <protection/>
    </xf>
    <xf numFmtId="0" fontId="11" fillId="0" borderId="10" xfId="61" applyFont="1" applyFill="1" applyBorder="1" applyAlignment="1" applyProtection="1" quotePrefix="1">
      <alignment horizontal="right"/>
      <protection/>
    </xf>
    <xf numFmtId="3" fontId="9" fillId="0" borderId="0" xfId="58" applyNumberFormat="1" applyFont="1" applyFill="1" applyAlignment="1">
      <alignment horizontal="right"/>
      <protection/>
    </xf>
    <xf numFmtId="3" fontId="11" fillId="0" borderId="0" xfId="58" applyNumberFormat="1" applyFont="1" applyFill="1" applyAlignment="1">
      <alignment horizontal="right"/>
      <protection/>
    </xf>
    <xf numFmtId="3" fontId="9" fillId="0" borderId="10" xfId="58" applyNumberFormat="1" applyFont="1" applyFill="1" applyBorder="1" applyAlignment="1">
      <alignment horizontal="right"/>
      <protection/>
    </xf>
    <xf numFmtId="3" fontId="9" fillId="0" borderId="0" xfId="58" applyNumberFormat="1" applyFont="1" applyFill="1" applyBorder="1" applyAlignment="1">
      <alignment horizontal="right"/>
      <protection/>
    </xf>
    <xf numFmtId="3" fontId="11" fillId="0" borderId="0" xfId="58" applyNumberFormat="1" applyFont="1" applyFill="1" applyBorder="1" applyAlignment="1">
      <alignment horizontal="right"/>
      <protection/>
    </xf>
    <xf numFmtId="3" fontId="11" fillId="0" borderId="0" xfId="58" applyNumberFormat="1" applyFont="1" applyFill="1" applyAlignment="1" quotePrefix="1">
      <alignment horizontal="right"/>
      <protection/>
    </xf>
    <xf numFmtId="3" fontId="9" fillId="0" borderId="0" xfId="58" applyNumberFormat="1" applyFont="1" applyFill="1" applyAlignment="1" quotePrefix="1">
      <alignment horizontal="right"/>
      <protection/>
    </xf>
    <xf numFmtId="2" fontId="9" fillId="0" borderId="0" xfId="58" applyNumberFormat="1" applyFont="1" applyFill="1" applyAlignment="1">
      <alignment horizontal="right"/>
      <protection/>
    </xf>
    <xf numFmtId="0" fontId="9" fillId="0" borderId="0" xfId="66" applyFont="1" applyBorder="1" applyAlignment="1">
      <alignment horizontal="left" indent="1"/>
      <protection/>
    </xf>
    <xf numFmtId="0" fontId="12" fillId="0" borderId="0" xfId="65" applyFont="1" applyFill="1" applyAlignment="1">
      <alignment horizontal="center"/>
      <protection/>
    </xf>
    <xf numFmtId="0" fontId="0" fillId="0" borderId="0" xfId="0" applyFill="1" applyAlignment="1">
      <alignment/>
    </xf>
    <xf numFmtId="0" fontId="9" fillId="0" borderId="0" xfId="74" applyFill="1">
      <alignment/>
      <protection/>
    </xf>
    <xf numFmtId="0" fontId="11" fillId="0" borderId="10" xfId="68" applyFont="1" applyFill="1" applyBorder="1" applyAlignment="1" quotePrefix="1">
      <alignment horizontal="right"/>
      <protection/>
    </xf>
    <xf numFmtId="0" fontId="9" fillId="0" borderId="0" xfId="65" applyFont="1" applyFill="1" applyAlignment="1">
      <alignment horizontal="left"/>
      <protection/>
    </xf>
    <xf numFmtId="0" fontId="8" fillId="0" borderId="0" xfId="67" applyFont="1" applyFill="1" applyAlignment="1">
      <alignment horizontal="right"/>
      <protection/>
    </xf>
    <xf numFmtId="0" fontId="9" fillId="0" borderId="0" xfId="67" applyFont="1" applyFill="1" applyAlignment="1">
      <alignment horizontal="right"/>
      <protection/>
    </xf>
    <xf numFmtId="3" fontId="9" fillId="0" borderId="0" xfId="67" applyNumberFormat="1" applyFont="1" applyFill="1" applyAlignment="1">
      <alignment horizontal="right"/>
      <protection/>
    </xf>
    <xf numFmtId="0" fontId="11" fillId="0" borderId="0" xfId="65" applyFont="1" applyFill="1">
      <alignment/>
      <protection/>
    </xf>
    <xf numFmtId="0" fontId="11" fillId="0" borderId="0" xfId="65" applyFont="1" applyFill="1" applyAlignment="1">
      <alignment horizontal="right"/>
      <protection/>
    </xf>
    <xf numFmtId="0" fontId="0" fillId="0" borderId="0" xfId="58" applyFill="1">
      <alignment/>
      <protection/>
    </xf>
    <xf numFmtId="0" fontId="11" fillId="0" borderId="0" xfId="68" applyFont="1" applyFill="1">
      <alignment/>
      <protection/>
    </xf>
    <xf numFmtId="0" fontId="9" fillId="0" borderId="0" xfId="68" applyFont="1" applyFill="1">
      <alignment/>
      <protection/>
    </xf>
    <xf numFmtId="0" fontId="9" fillId="0" borderId="0" xfId="0" applyFont="1" applyFill="1" applyAlignment="1" quotePrefix="1">
      <alignment horizontal="center"/>
    </xf>
    <xf numFmtId="0" fontId="9" fillId="0" borderId="0" xfId="0" applyFont="1" applyFill="1" applyAlignment="1" quotePrefix="1">
      <alignment horizontal="right"/>
    </xf>
    <xf numFmtId="0" fontId="9" fillId="0" borderId="0" xfId="0" applyFont="1" applyFill="1" applyAlignment="1">
      <alignment/>
    </xf>
    <xf numFmtId="175" fontId="9" fillId="0" borderId="0" xfId="0" applyNumberFormat="1" applyFont="1" applyFill="1" applyAlignment="1">
      <alignment/>
    </xf>
    <xf numFmtId="0" fontId="9" fillId="0" borderId="0" xfId="72" applyFont="1" applyAlignment="1">
      <alignment horizontal="left"/>
      <protection/>
    </xf>
    <xf numFmtId="0" fontId="9" fillId="0" borderId="0" xfId="59" applyFont="1" applyFill="1" applyBorder="1">
      <alignment/>
      <protection/>
    </xf>
    <xf numFmtId="0" fontId="9" fillId="0" borderId="0" xfId="59" applyFont="1" applyFill="1" applyAlignment="1">
      <alignment horizontal="right"/>
      <protection/>
    </xf>
    <xf numFmtId="0" fontId="9" fillId="0" borderId="0" xfId="59" applyFont="1" applyFill="1">
      <alignment/>
      <protection/>
    </xf>
    <xf numFmtId="0" fontId="9" fillId="0" borderId="0" xfId="59" applyFont="1">
      <alignment/>
      <protection/>
    </xf>
    <xf numFmtId="0" fontId="33" fillId="0" borderId="0" xfId="59" applyFont="1">
      <alignment/>
      <protection/>
    </xf>
    <xf numFmtId="0" fontId="8" fillId="0" borderId="0" xfId="59" applyFont="1" applyFill="1" applyBorder="1">
      <alignment/>
      <protection/>
    </xf>
    <xf numFmtId="0" fontId="8" fillId="0" borderId="0" xfId="59" applyFont="1" applyFill="1" applyAlignment="1">
      <alignment horizontal="right"/>
      <protection/>
    </xf>
    <xf numFmtId="0" fontId="9" fillId="0" borderId="0" xfId="59" applyFont="1" applyBorder="1">
      <alignment/>
      <protection/>
    </xf>
    <xf numFmtId="0" fontId="15" fillId="0" borderId="0" xfId="59" applyFont="1">
      <alignment/>
      <protection/>
    </xf>
    <xf numFmtId="0" fontId="11" fillId="0" borderId="0" xfId="59" applyFont="1" applyFill="1" applyBorder="1">
      <alignment/>
      <protection/>
    </xf>
    <xf numFmtId="0" fontId="11" fillId="0" borderId="0" xfId="59" applyFont="1" applyFill="1" applyAlignment="1">
      <alignment horizontal="right"/>
      <protection/>
    </xf>
    <xf numFmtId="0" fontId="14" fillId="0" borderId="10" xfId="62" applyFont="1" applyBorder="1" applyAlignment="1" applyProtection="1" quotePrefix="1">
      <alignment horizontal="left"/>
      <protection/>
    </xf>
    <xf numFmtId="14" fontId="11" fillId="0" borderId="10" xfId="62" applyNumberFormat="1" applyFont="1" applyFill="1" applyBorder="1" applyAlignment="1" applyProtection="1" quotePrefix="1">
      <alignment horizontal="right"/>
      <protection/>
    </xf>
    <xf numFmtId="14" fontId="11" fillId="0" borderId="0" xfId="62" applyNumberFormat="1" applyFont="1" applyFill="1" applyBorder="1" applyAlignment="1" applyProtection="1" quotePrefix="1">
      <alignment horizontal="right"/>
      <protection/>
    </xf>
    <xf numFmtId="0" fontId="14" fillId="0" borderId="0" xfId="59" applyFont="1">
      <alignment/>
      <protection/>
    </xf>
    <xf numFmtId="3" fontId="13" fillId="0" borderId="0" xfId="59" applyNumberFormat="1" applyFont="1" applyFill="1" applyAlignment="1">
      <alignment horizontal="right"/>
      <protection/>
    </xf>
    <xf numFmtId="3" fontId="9" fillId="0" borderId="0" xfId="59" applyNumberFormat="1" applyFont="1" applyFill="1">
      <alignment/>
      <protection/>
    </xf>
    <xf numFmtId="3" fontId="9" fillId="0" borderId="0" xfId="59" applyNumberFormat="1" applyFont="1" applyFill="1" applyBorder="1">
      <alignment/>
      <protection/>
    </xf>
    <xf numFmtId="0" fontId="15" fillId="0" borderId="0" xfId="59" applyFont="1" applyFill="1">
      <alignment/>
      <protection/>
    </xf>
    <xf numFmtId="3" fontId="9" fillId="0" borderId="0" xfId="59" applyNumberFormat="1" applyFont="1" applyFill="1" applyAlignment="1">
      <alignment horizontal="right"/>
      <protection/>
    </xf>
    <xf numFmtId="3" fontId="11" fillId="0" borderId="0" xfId="59" applyNumberFormat="1" applyFont="1" applyFill="1" applyBorder="1">
      <alignment/>
      <protection/>
    </xf>
    <xf numFmtId="0" fontId="9" fillId="0" borderId="0" xfId="62" applyFont="1" applyFill="1" applyBorder="1" applyAlignment="1" applyProtection="1" quotePrefix="1">
      <alignment horizontal="left"/>
      <protection/>
    </xf>
    <xf numFmtId="0" fontId="15" fillId="0" borderId="0" xfId="59" applyFont="1" applyBorder="1" applyAlignment="1">
      <alignment wrapText="1"/>
      <protection/>
    </xf>
    <xf numFmtId="0" fontId="11" fillId="0" borderId="0" xfId="62" applyFont="1" applyFill="1" applyBorder="1" applyAlignment="1" applyProtection="1">
      <alignment horizontal="left"/>
      <protection/>
    </xf>
    <xf numFmtId="3" fontId="11" fillId="0" borderId="0" xfId="62" applyNumberFormat="1" applyFont="1" applyFill="1" applyBorder="1" applyAlignment="1" applyProtection="1">
      <alignment horizontal="right"/>
      <protection/>
    </xf>
    <xf numFmtId="3" fontId="14" fillId="0" borderId="0" xfId="64" applyNumberFormat="1" applyFont="1" applyFill="1">
      <alignment/>
      <protection/>
    </xf>
    <xf numFmtId="3" fontId="9" fillId="0" borderId="0" xfId="64" applyNumberFormat="1" applyFont="1" applyFill="1" applyBorder="1">
      <alignment/>
      <protection/>
    </xf>
    <xf numFmtId="3" fontId="9" fillId="0" borderId="10" xfId="59" applyNumberFormat="1" applyFont="1" applyFill="1" applyBorder="1" applyAlignment="1">
      <alignment horizontal="right"/>
      <protection/>
    </xf>
    <xf numFmtId="3" fontId="9" fillId="0" borderId="10" xfId="59" applyNumberFormat="1" applyFont="1" applyFill="1" applyBorder="1">
      <alignment/>
      <protection/>
    </xf>
    <xf numFmtId="3" fontId="9" fillId="0" borderId="10" xfId="64" applyNumberFormat="1" applyFont="1" applyFill="1" applyBorder="1">
      <alignment/>
      <protection/>
    </xf>
    <xf numFmtId="0" fontId="9" fillId="0" borderId="0" xfId="62" applyFont="1" applyFill="1" applyBorder="1" applyAlignment="1" applyProtection="1">
      <alignment horizontal="left"/>
      <protection/>
    </xf>
    <xf numFmtId="3" fontId="9" fillId="0" borderId="0" xfId="62" applyNumberFormat="1" applyFont="1" applyFill="1" applyBorder="1" applyAlignment="1" applyProtection="1">
      <alignment horizontal="right"/>
      <protection/>
    </xf>
    <xf numFmtId="0" fontId="15" fillId="0" borderId="13" xfId="59" applyFont="1" applyBorder="1" applyAlignment="1">
      <alignment wrapText="1"/>
      <protection/>
    </xf>
    <xf numFmtId="3" fontId="14" fillId="0" borderId="13" xfId="59" applyNumberFormat="1" applyFont="1" applyFill="1" applyBorder="1" applyAlignment="1">
      <alignment horizontal="right"/>
      <protection/>
    </xf>
    <xf numFmtId="3" fontId="14" fillId="0" borderId="0" xfId="59" applyNumberFormat="1" applyFont="1" applyFill="1" applyBorder="1">
      <alignment/>
      <protection/>
    </xf>
    <xf numFmtId="0" fontId="9" fillId="0" borderId="0" xfId="62" applyFont="1" applyBorder="1">
      <alignment/>
      <protection/>
    </xf>
    <xf numFmtId="3" fontId="14" fillId="0" borderId="0" xfId="59" applyNumberFormat="1" applyFont="1" applyFill="1" applyBorder="1" applyAlignment="1">
      <alignment horizontal="right"/>
      <protection/>
    </xf>
    <xf numFmtId="3" fontId="9" fillId="0" borderId="0" xfId="59" applyNumberFormat="1" applyFont="1" applyBorder="1">
      <alignment/>
      <protection/>
    </xf>
    <xf numFmtId="0" fontId="11" fillId="0" borderId="0" xfId="62" applyFont="1" applyBorder="1" applyAlignment="1" applyProtection="1" quotePrefix="1">
      <alignment horizontal="left"/>
      <protection/>
    </xf>
    <xf numFmtId="3" fontId="11" fillId="0" borderId="0" xfId="62" applyNumberFormat="1" applyFont="1" applyBorder="1" applyAlignment="1" applyProtection="1">
      <alignment horizontal="right"/>
      <protection/>
    </xf>
    <xf numFmtId="0" fontId="15" fillId="0" borderId="0" xfId="59" applyFont="1" applyAlignment="1">
      <alignment horizontal="left"/>
      <protection/>
    </xf>
    <xf numFmtId="2" fontId="9" fillId="0" borderId="0" xfId="62" applyNumberFormat="1" applyFont="1" applyBorder="1">
      <alignment/>
      <protection/>
    </xf>
    <xf numFmtId="0" fontId="14" fillId="0" borderId="0" xfId="59" applyFont="1" applyAlignment="1">
      <alignment horizontal="left"/>
      <protection/>
    </xf>
    <xf numFmtId="0" fontId="9" fillId="0" borderId="0" xfId="72" applyFont="1" applyFill="1" applyAlignment="1">
      <alignment horizontal="left"/>
      <protection/>
    </xf>
    <xf numFmtId="0" fontId="6" fillId="0" borderId="0" xfId="64" applyFill="1">
      <alignment/>
      <protection/>
    </xf>
    <xf numFmtId="0" fontId="11" fillId="0" borderId="0" xfId="64" applyFont="1" applyFill="1">
      <alignment/>
      <protection/>
    </xf>
    <xf numFmtId="0" fontId="9" fillId="0" borderId="0" xfId="64" applyFont="1" applyFill="1">
      <alignment/>
      <protection/>
    </xf>
    <xf numFmtId="0" fontId="33" fillId="0" borderId="0" xfId="59" applyFont="1" applyFill="1">
      <alignment/>
      <protection/>
    </xf>
    <xf numFmtId="17" fontId="9" fillId="0" borderId="0" xfId="64" applyNumberFormat="1" applyFont="1" applyFill="1" applyBorder="1" applyAlignment="1">
      <alignment horizontal="right" wrapText="1"/>
      <protection/>
    </xf>
    <xf numFmtId="0" fontId="8" fillId="0" borderId="0" xfId="59" applyFont="1" applyFill="1">
      <alignment/>
      <protection/>
    </xf>
    <xf numFmtId="0" fontId="9" fillId="0" borderId="10" xfId="64" applyFont="1" applyFill="1" applyBorder="1" quotePrefix="1">
      <alignment/>
      <protection/>
    </xf>
    <xf numFmtId="17" fontId="9" fillId="0" borderId="10" xfId="64" applyNumberFormat="1" applyFont="1" applyFill="1" applyBorder="1" applyAlignment="1">
      <alignment horizontal="right" wrapText="1"/>
      <protection/>
    </xf>
    <xf numFmtId="1" fontId="9" fillId="0" borderId="10" xfId="62" applyNumberFormat="1" applyFont="1" applyFill="1" applyBorder="1" applyAlignment="1" applyProtection="1">
      <alignment horizontal="right" wrapText="1"/>
      <protection/>
    </xf>
    <xf numFmtId="17" fontId="11" fillId="0" borderId="0" xfId="64" applyNumberFormat="1" applyFont="1" applyFill="1" applyBorder="1" applyAlignment="1" quotePrefix="1">
      <alignment horizontal="right"/>
      <protection/>
    </xf>
    <xf numFmtId="0" fontId="9" fillId="0" borderId="0" xfId="64" applyFont="1" applyFill="1" applyBorder="1">
      <alignment/>
      <protection/>
    </xf>
    <xf numFmtId="3" fontId="11" fillId="0" borderId="0" xfId="64" applyNumberFormat="1" applyFont="1" applyFill="1">
      <alignment/>
      <protection/>
    </xf>
    <xf numFmtId="0" fontId="34" fillId="0" borderId="0" xfId="64" applyFont="1" applyFill="1">
      <alignment/>
      <protection/>
    </xf>
    <xf numFmtId="3" fontId="9" fillId="0" borderId="0" xfId="64" applyNumberFormat="1" applyFont="1" applyFill="1">
      <alignment/>
      <protection/>
    </xf>
    <xf numFmtId="3" fontId="14" fillId="0" borderId="0" xfId="64" applyNumberFormat="1" applyFont="1" applyFill="1" applyBorder="1">
      <alignment/>
      <protection/>
    </xf>
    <xf numFmtId="3" fontId="11" fillId="0" borderId="0" xfId="64" applyNumberFormat="1" applyFont="1" applyFill="1" applyBorder="1">
      <alignment/>
      <protection/>
    </xf>
    <xf numFmtId="3" fontId="6" fillId="0" borderId="0" xfId="64" applyNumberFormat="1" applyFill="1">
      <alignment/>
      <protection/>
    </xf>
    <xf numFmtId="0" fontId="6" fillId="0" borderId="0" xfId="64" applyFont="1" applyFill="1">
      <alignment/>
      <protection/>
    </xf>
    <xf numFmtId="3" fontId="34" fillId="0" borderId="0" xfId="64" applyNumberFormat="1" applyFont="1" applyFill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3" fillId="0" borderId="0" xfId="65" applyFont="1" applyFill="1">
      <alignment/>
      <protection/>
    </xf>
    <xf numFmtId="0" fontId="13" fillId="0" borderId="0" xfId="65" applyFont="1">
      <alignment/>
      <protection/>
    </xf>
    <xf numFmtId="3" fontId="13" fillId="0" borderId="10" xfId="69" applyNumberFormat="1" applyFont="1" applyFill="1" applyBorder="1">
      <alignment/>
      <protection/>
    </xf>
    <xf numFmtId="0" fontId="13" fillId="0" borderId="0" xfId="67" applyFont="1">
      <alignment/>
      <protection/>
    </xf>
    <xf numFmtId="3" fontId="14" fillId="0" borderId="0" xfId="63" applyNumberFormat="1" applyFont="1" applyFill="1" applyAlignment="1">
      <alignment wrapText="1"/>
      <protection/>
    </xf>
    <xf numFmtId="3" fontId="14" fillId="0" borderId="0" xfId="63" applyNumberFormat="1" applyFont="1" applyFill="1" applyAlignment="1">
      <alignment horizontal="left" wrapText="1" indent="1"/>
      <protection/>
    </xf>
    <xf numFmtId="3" fontId="14" fillId="0" borderId="10" xfId="63" applyNumberFormat="1" applyFont="1" applyFill="1" applyBorder="1" applyAlignment="1">
      <alignment horizontal="left" wrapText="1" indent="1"/>
      <protection/>
    </xf>
    <xf numFmtId="0" fontId="14" fillId="0" borderId="10" xfId="63" applyFont="1" applyFill="1" applyBorder="1">
      <alignment/>
      <protection/>
    </xf>
    <xf numFmtId="0" fontId="11" fillId="0" borderId="10" xfId="0" applyFont="1" applyFill="1" applyBorder="1" applyAlignment="1" quotePrefix="1">
      <alignment horizontal="right"/>
    </xf>
    <xf numFmtId="173" fontId="9" fillId="0" borderId="0" xfId="71" applyNumberFormat="1" applyFont="1" applyFill="1" applyAlignment="1">
      <alignment horizontal="right"/>
      <protection/>
    </xf>
    <xf numFmtId="0" fontId="12" fillId="0" borderId="0" xfId="66" applyFont="1" applyBorder="1">
      <alignment/>
      <protection/>
    </xf>
    <xf numFmtId="0" fontId="9" fillId="0" borderId="0" xfId="67" applyFont="1" applyFill="1" applyBorder="1" applyAlignment="1">
      <alignment horizontal="left"/>
      <protection/>
    </xf>
    <xf numFmtId="0" fontId="12" fillId="0" borderId="0" xfId="68" applyFont="1">
      <alignment/>
      <protection/>
    </xf>
    <xf numFmtId="3" fontId="12" fillId="0" borderId="0" xfId="67" applyNumberFormat="1" applyFont="1" applyFill="1">
      <alignment/>
      <protection/>
    </xf>
    <xf numFmtId="3" fontId="13" fillId="0" borderId="0" xfId="67" applyNumberFormat="1" applyFont="1" applyFill="1">
      <alignment/>
      <protection/>
    </xf>
    <xf numFmtId="3" fontId="9" fillId="0" borderId="10" xfId="69" applyNumberFormat="1" applyFont="1" applyFill="1" applyBorder="1">
      <alignment/>
      <protection/>
    </xf>
    <xf numFmtId="0" fontId="9" fillId="0" borderId="14" xfId="65" applyFont="1" applyFill="1" applyBorder="1">
      <alignment/>
      <protection/>
    </xf>
    <xf numFmtId="0" fontId="11" fillId="0" borderId="14" xfId="65" applyFont="1" applyFill="1" applyBorder="1">
      <alignment/>
      <protection/>
    </xf>
    <xf numFmtId="0" fontId="11" fillId="0" borderId="15" xfId="65" applyFont="1" applyFill="1" applyBorder="1" applyAlignment="1">
      <alignment horizontal="right" wrapText="1"/>
      <protection/>
    </xf>
    <xf numFmtId="0" fontId="11" fillId="0" borderId="10" xfId="65" applyFont="1" applyFill="1" applyBorder="1" applyAlignment="1">
      <alignment horizontal="right" wrapText="1"/>
      <protection/>
    </xf>
    <xf numFmtId="175" fontId="9" fillId="0" borderId="14" xfId="69" applyNumberFormat="1" applyFont="1" applyFill="1" applyBorder="1">
      <alignment/>
      <protection/>
    </xf>
    <xf numFmtId="175" fontId="9" fillId="0" borderId="15" xfId="69" applyNumberFormat="1" applyFont="1" applyFill="1" applyBorder="1">
      <alignment/>
      <protection/>
    </xf>
    <xf numFmtId="3" fontId="9" fillId="0" borderId="0" xfId="69" applyNumberFormat="1" applyFont="1" applyFill="1" applyBorder="1">
      <alignment/>
      <protection/>
    </xf>
    <xf numFmtId="175" fontId="9" fillId="0" borderId="0" xfId="69" applyNumberFormat="1" applyFont="1" applyFill="1">
      <alignment/>
      <protection/>
    </xf>
    <xf numFmtId="175" fontId="9" fillId="0" borderId="10" xfId="67" applyNumberFormat="1" applyFont="1" applyFill="1" applyBorder="1">
      <alignment/>
      <protection/>
    </xf>
    <xf numFmtId="0" fontId="13" fillId="0" borderId="0" xfId="67" applyFont="1" applyFill="1" applyAlignment="1">
      <alignment horizontal="right"/>
      <protection/>
    </xf>
    <xf numFmtId="0" fontId="13" fillId="0" borderId="0" xfId="67" applyFont="1" applyFill="1">
      <alignment/>
      <protection/>
    </xf>
    <xf numFmtId="0" fontId="8" fillId="0" borderId="0" xfId="58" applyFont="1" applyFill="1">
      <alignment/>
      <protection/>
    </xf>
    <xf numFmtId="0" fontId="9" fillId="0" borderId="0" xfId="58" applyFont="1" applyFill="1" applyBorder="1" applyAlignment="1" quotePrefix="1">
      <alignment horizontal="left"/>
      <protection/>
    </xf>
    <xf numFmtId="0" fontId="10" fillId="0" borderId="0" xfId="58" applyFont="1" applyFill="1">
      <alignment/>
      <protection/>
    </xf>
    <xf numFmtId="173" fontId="9" fillId="0" borderId="10" xfId="65" applyNumberFormat="1" applyFont="1" applyBorder="1">
      <alignment/>
      <protection/>
    </xf>
    <xf numFmtId="0" fontId="9" fillId="0" borderId="0" xfId="71" applyFont="1" applyFill="1" applyAlignment="1">
      <alignment horizontal="left"/>
      <protection/>
    </xf>
    <xf numFmtId="0" fontId="14" fillId="0" borderId="0" xfId="0" applyFont="1" applyBorder="1" applyAlignment="1">
      <alignment/>
    </xf>
    <xf numFmtId="0" fontId="11" fillId="0" borderId="10" xfId="71" applyFont="1" applyFill="1" applyBorder="1" applyAlignment="1" quotePrefix="1">
      <alignment horizontal="right"/>
      <protection/>
    </xf>
    <xf numFmtId="3" fontId="9" fillId="0" borderId="0" xfId="0" applyNumberFormat="1" applyFont="1" applyFill="1" applyAlignment="1">
      <alignment/>
    </xf>
    <xf numFmtId="0" fontId="9" fillId="0" borderId="0" xfId="74" applyFont="1" applyFill="1">
      <alignment/>
      <protection/>
    </xf>
    <xf numFmtId="0" fontId="11" fillId="0" borderId="10" xfId="62" applyFont="1" applyFill="1" applyBorder="1" applyAlignment="1" applyProtection="1" quotePrefix="1">
      <alignment horizontal="right"/>
      <protection/>
    </xf>
    <xf numFmtId="3" fontId="11" fillId="0" borderId="0" xfId="59" applyNumberFormat="1" applyFont="1" applyFill="1" applyBorder="1" applyAlignment="1">
      <alignment horizontal="right"/>
      <protection/>
    </xf>
    <xf numFmtId="3" fontId="9" fillId="0" borderId="0" xfId="59" applyNumberFormat="1" applyFont="1" applyFill="1" applyBorder="1" applyAlignment="1">
      <alignment horizontal="right"/>
      <protection/>
    </xf>
    <xf numFmtId="3" fontId="11" fillId="0" borderId="0" xfId="59" applyNumberFormat="1" applyFont="1" applyFill="1" applyAlignment="1">
      <alignment horizontal="right"/>
      <protection/>
    </xf>
    <xf numFmtId="0" fontId="9" fillId="0" borderId="0" xfId="66" applyFont="1" applyBorder="1" applyAlignment="1">
      <alignment horizontal="left" indent="1"/>
      <protection/>
    </xf>
    <xf numFmtId="3" fontId="14" fillId="0" borderId="0" xfId="64" applyNumberFormat="1" applyFont="1" applyFill="1" applyBorder="1" applyAlignment="1">
      <alignment wrapText="1"/>
      <protection/>
    </xf>
    <xf numFmtId="0" fontId="14" fillId="0" borderId="10" xfId="66" applyFont="1" applyBorder="1" applyAlignment="1">
      <alignment horizontal="left" indent="1"/>
      <protection/>
    </xf>
    <xf numFmtId="175" fontId="11" fillId="0" borderId="10" xfId="61" applyNumberFormat="1" applyFont="1" applyFill="1" applyBorder="1" applyAlignment="1" applyProtection="1" quotePrefix="1">
      <alignment horizontal="right"/>
      <protection/>
    </xf>
    <xf numFmtId="3" fontId="11" fillId="0" borderId="0" xfId="58" applyNumberFormat="1" applyFont="1" applyFill="1" applyAlignment="1">
      <alignment horizontal="right" wrapText="1"/>
      <protection/>
    </xf>
    <xf numFmtId="0" fontId="14" fillId="0" borderId="0" xfId="59" applyFont="1" applyFill="1">
      <alignment/>
      <protection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71" applyFont="1" applyFill="1" applyAlignment="1" quotePrefix="1">
      <alignment horizontal="left"/>
      <protection/>
    </xf>
    <xf numFmtId="4" fontId="9" fillId="0" borderId="0" xfId="58" applyNumberFormat="1" applyFont="1" applyFill="1" applyAlignment="1">
      <alignment horizontal="right"/>
      <protection/>
    </xf>
    <xf numFmtId="0" fontId="13" fillId="0" borderId="10" xfId="65" applyFont="1" applyFill="1" applyBorder="1">
      <alignment/>
      <protection/>
    </xf>
    <xf numFmtId="49" fontId="11" fillId="0" borderId="10" xfId="67" applyNumberFormat="1" applyFont="1" applyFill="1" applyBorder="1" applyAlignment="1">
      <alignment horizontal="left"/>
      <protection/>
    </xf>
    <xf numFmtId="0" fontId="8" fillId="0" borderId="0" xfId="67" applyFont="1" applyFill="1">
      <alignment/>
      <protection/>
    </xf>
    <xf numFmtId="173" fontId="15" fillId="0" borderId="10" xfId="71" applyNumberFormat="1" applyFont="1" applyFill="1" applyBorder="1" applyAlignment="1" quotePrefix="1">
      <alignment horizontal="right"/>
      <protection/>
    </xf>
    <xf numFmtId="4" fontId="9" fillId="0" borderId="0" xfId="64" applyNumberFormat="1" applyFont="1" applyFill="1">
      <alignment/>
      <protection/>
    </xf>
    <xf numFmtId="175" fontId="11" fillId="0" borderId="10" xfId="61" applyNumberFormat="1" applyFont="1" applyFill="1" applyBorder="1" applyAlignment="1" applyProtection="1">
      <alignment horizontal="right"/>
      <protection/>
    </xf>
    <xf numFmtId="175" fontId="11" fillId="0" borderId="0" xfId="58" applyNumberFormat="1" applyFont="1" applyFill="1" applyAlignment="1" quotePrefix="1">
      <alignment horizontal="right"/>
      <protection/>
    </xf>
    <xf numFmtId="175" fontId="9" fillId="0" borderId="0" xfId="58" applyNumberFormat="1" applyFont="1" applyFill="1" applyAlignment="1" quotePrefix="1">
      <alignment horizontal="right"/>
      <protection/>
    </xf>
    <xf numFmtId="0" fontId="11" fillId="0" borderId="0" xfId="58" applyFont="1" applyFill="1" applyAlignment="1">
      <alignment horizontal="right" wrapText="1"/>
      <protection/>
    </xf>
    <xf numFmtId="175" fontId="11" fillId="0" borderId="0" xfId="58" applyNumberFormat="1" applyFont="1" applyFill="1" applyAlignment="1">
      <alignment horizontal="right" wrapText="1"/>
      <protection/>
    </xf>
    <xf numFmtId="3" fontId="15" fillId="0" borderId="0" xfId="64" applyNumberFormat="1" applyFont="1" applyFill="1">
      <alignment/>
      <protection/>
    </xf>
    <xf numFmtId="16" fontId="11" fillId="0" borderId="10" xfId="71" applyNumberFormat="1" applyFont="1" applyFill="1" applyBorder="1" applyAlignment="1" quotePrefix="1">
      <alignment horizontal="right"/>
      <protection/>
    </xf>
    <xf numFmtId="0" fontId="9" fillId="0" borderId="0" xfId="71" applyFont="1" applyFill="1" applyBorder="1" applyAlignment="1">
      <alignment horizontal="right"/>
      <protection/>
    </xf>
    <xf numFmtId="3" fontId="14" fillId="0" borderId="0" xfId="71" applyNumberFormat="1" applyFont="1" applyFill="1" applyAlignment="1" quotePrefix="1">
      <alignment horizontal="right"/>
      <protection/>
    </xf>
    <xf numFmtId="0" fontId="14" fillId="0" borderId="0" xfId="65" applyFont="1" applyFill="1">
      <alignment/>
      <protection/>
    </xf>
    <xf numFmtId="3" fontId="14" fillId="0" borderId="0" xfId="65" applyNumberFormat="1" applyFont="1" applyFill="1" applyBorder="1">
      <alignment/>
      <protection/>
    </xf>
    <xf numFmtId="3" fontId="14" fillId="0" borderId="10" xfId="65" applyNumberFormat="1" applyFont="1" applyFill="1" applyBorder="1">
      <alignment/>
      <protection/>
    </xf>
    <xf numFmtId="0" fontId="12" fillId="0" borderId="0" xfId="67" applyFont="1" applyFill="1">
      <alignment/>
      <protection/>
    </xf>
    <xf numFmtId="6" fontId="9" fillId="0" borderId="10" xfId="68" applyNumberFormat="1" applyFont="1" applyFill="1" applyBorder="1" applyAlignment="1">
      <alignment horizontal="left"/>
      <protection/>
    </xf>
    <xf numFmtId="0" fontId="11" fillId="0" borderId="0" xfId="68" applyFont="1" applyFill="1" applyAlignment="1">
      <alignment horizontal="left"/>
      <protection/>
    </xf>
    <xf numFmtId="0" fontId="9" fillId="0" borderId="0" xfId="68" applyFont="1" applyFill="1" applyAlignment="1">
      <alignment horizontal="left"/>
      <protection/>
    </xf>
    <xf numFmtId="0" fontId="9" fillId="0" borderId="0" xfId="68" applyFont="1" applyFill="1" applyAlignment="1">
      <alignment horizontal="left" indent="1"/>
      <protection/>
    </xf>
    <xf numFmtId="6" fontId="9" fillId="0" borderId="0" xfId="68" applyNumberFormat="1" applyFont="1" applyFill="1" applyBorder="1" applyAlignment="1">
      <alignment horizontal="left"/>
      <protection/>
    </xf>
    <xf numFmtId="0" fontId="9" fillId="0" borderId="10" xfId="68" applyFill="1" applyBorder="1">
      <alignment/>
      <protection/>
    </xf>
    <xf numFmtId="0" fontId="14" fillId="0" borderId="0" xfId="64" applyFont="1" applyFill="1" applyAlignment="1">
      <alignment wrapText="1"/>
      <protection/>
    </xf>
    <xf numFmtId="3" fontId="13" fillId="0" borderId="10" xfId="64" applyNumberFormat="1" applyFont="1" applyFill="1" applyBorder="1">
      <alignment/>
      <protection/>
    </xf>
    <xf numFmtId="3" fontId="9" fillId="0" borderId="14" xfId="65" applyNumberFormat="1" applyFont="1" applyFill="1" applyBorder="1">
      <alignment/>
      <protection/>
    </xf>
    <xf numFmtId="3" fontId="9" fillId="0" borderId="15" xfId="65" applyNumberFormat="1" applyFont="1" applyFill="1" applyBorder="1">
      <alignment/>
      <protection/>
    </xf>
    <xf numFmtId="0" fontId="14" fillId="0" borderId="14" xfId="65" applyFont="1" applyFill="1" applyBorder="1">
      <alignment/>
      <protection/>
    </xf>
    <xf numFmtId="3" fontId="14" fillId="0" borderId="14" xfId="65" applyNumberFormat="1" applyFont="1" applyFill="1" applyBorder="1">
      <alignment/>
      <protection/>
    </xf>
    <xf numFmtId="3" fontId="14" fillId="0" borderId="0" xfId="65" applyNumberFormat="1" applyFont="1" applyFill="1">
      <alignment/>
      <protection/>
    </xf>
    <xf numFmtId="3" fontId="14" fillId="0" borderId="15" xfId="65" applyNumberFormat="1" applyFont="1" applyFill="1" applyBorder="1">
      <alignment/>
      <protection/>
    </xf>
    <xf numFmtId="3" fontId="14" fillId="0" borderId="0" xfId="67" applyNumberFormat="1" applyFont="1" applyFill="1">
      <alignment/>
      <protection/>
    </xf>
    <xf numFmtId="3" fontId="9" fillId="0" borderId="0" xfId="58" applyNumberFormat="1" applyFont="1" applyFill="1" applyBorder="1" applyAlignment="1">
      <alignment horizontal="left"/>
      <protection/>
    </xf>
    <xf numFmtId="3" fontId="11" fillId="0" borderId="0" xfId="58" applyNumberFormat="1" applyFont="1" applyFill="1" applyBorder="1" applyAlignment="1" quotePrefix="1">
      <alignment horizontal="right"/>
      <protection/>
    </xf>
    <xf numFmtId="3" fontId="9" fillId="0" borderId="0" xfId="58" applyNumberFormat="1" applyFont="1" applyFill="1" applyBorder="1" applyAlignment="1" quotePrefix="1">
      <alignment horizontal="left"/>
      <protection/>
    </xf>
    <xf numFmtId="3" fontId="11" fillId="0" borderId="0" xfId="58" applyNumberFormat="1" applyFont="1" applyFill="1" applyBorder="1" applyAlignment="1">
      <alignment horizontal="left"/>
      <protection/>
    </xf>
    <xf numFmtId="0" fontId="11" fillId="0" borderId="0" xfId="58" applyFont="1" applyFill="1" applyBorder="1" applyAlignment="1">
      <alignment wrapText="1"/>
      <protection/>
    </xf>
    <xf numFmtId="3" fontId="14" fillId="0" borderId="10" xfId="64" applyNumberFormat="1" applyFont="1" applyFill="1" applyBorder="1">
      <alignment/>
      <protection/>
    </xf>
    <xf numFmtId="0" fontId="34" fillId="0" borderId="0" xfId="64" applyFont="1" applyFill="1" applyBorder="1">
      <alignment/>
      <protection/>
    </xf>
    <xf numFmtId="0" fontId="9" fillId="0" borderId="10" xfId="64" applyFont="1" applyFill="1" applyBorder="1">
      <alignment/>
      <protection/>
    </xf>
    <xf numFmtId="3" fontId="11" fillId="0" borderId="0" xfId="62" applyNumberFormat="1" applyFont="1" applyBorder="1" applyAlignment="1" applyProtection="1" quotePrefix="1">
      <alignment horizontal="left"/>
      <protection/>
    </xf>
    <xf numFmtId="3" fontId="9" fillId="0" borderId="0" xfId="59" applyNumberFormat="1" applyFont="1">
      <alignment/>
      <protection/>
    </xf>
    <xf numFmtId="0" fontId="9" fillId="0" borderId="10" xfId="69" applyFont="1" applyFill="1" applyBorder="1">
      <alignment/>
      <protection/>
    </xf>
    <xf numFmtId="17" fontId="11" fillId="0" borderId="10" xfId="67" applyNumberFormat="1" applyFont="1" applyFill="1" applyBorder="1" applyAlignment="1" quotePrefix="1">
      <alignment horizontal="right"/>
      <protection/>
    </xf>
    <xf numFmtId="175" fontId="9" fillId="0" borderId="0" xfId="71" applyNumberFormat="1" applyFont="1" applyFill="1">
      <alignment/>
      <protection/>
    </xf>
    <xf numFmtId="0" fontId="0" fillId="0" borderId="0" xfId="0" applyFill="1" applyAlignment="1">
      <alignment vertical="center"/>
    </xf>
    <xf numFmtId="0" fontId="9" fillId="0" borderId="0" xfId="74" applyFill="1" applyBorder="1">
      <alignment/>
      <protection/>
    </xf>
    <xf numFmtId="173" fontId="9" fillId="0" borderId="0" xfId="0" applyNumberFormat="1" applyFont="1" applyFill="1" applyAlignment="1" quotePrefix="1">
      <alignment horizontal="right"/>
    </xf>
    <xf numFmtId="173" fontId="9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3" fontId="9" fillId="0" borderId="0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/>
    </xf>
    <xf numFmtId="173" fontId="0" fillId="0" borderId="0" xfId="0" applyNumberFormat="1" applyFill="1" applyAlignment="1">
      <alignment/>
    </xf>
    <xf numFmtId="3" fontId="14" fillId="0" borderId="0" xfId="69" applyNumberFormat="1" applyFont="1" applyFill="1">
      <alignment/>
      <protection/>
    </xf>
    <xf numFmtId="3" fontId="14" fillId="0" borderId="0" xfId="67" applyNumberFormat="1" applyFont="1" applyFill="1" applyBorder="1">
      <alignment/>
      <protection/>
    </xf>
    <xf numFmtId="3" fontId="14" fillId="0" borderId="10" xfId="67" applyNumberFormat="1" applyFont="1" applyFill="1" applyBorder="1">
      <alignment/>
      <protection/>
    </xf>
    <xf numFmtId="0" fontId="14" fillId="0" borderId="10" xfId="0" applyFont="1" applyBorder="1" applyAlignment="1">
      <alignment wrapText="1"/>
    </xf>
    <xf numFmtId="173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 quotePrefix="1">
      <alignment horizontal="right"/>
    </xf>
    <xf numFmtId="175" fontId="9" fillId="0" borderId="10" xfId="0" applyNumberFormat="1" applyFont="1" applyFill="1" applyBorder="1" applyAlignment="1" quotePrefix="1">
      <alignment horizontal="right"/>
    </xf>
    <xf numFmtId="0" fontId="9" fillId="0" borderId="0" xfId="71" applyFont="1" applyFill="1" applyAlignment="1">
      <alignment horizontal="left" wrapText="1"/>
      <protection/>
    </xf>
    <xf numFmtId="0" fontId="9" fillId="0" borderId="0" xfId="68" applyFont="1" applyFill="1" applyAlignment="1">
      <alignment wrapText="1"/>
      <protection/>
    </xf>
    <xf numFmtId="0" fontId="9" fillId="0" borderId="0" xfId="68" applyFont="1" applyFill="1" applyAlignment="1">
      <alignment wrapText="1"/>
      <protection/>
    </xf>
    <xf numFmtId="0" fontId="14" fillId="0" borderId="0" xfId="0" applyFont="1" applyFill="1" applyAlignment="1">
      <alignment wrapText="1"/>
    </xf>
    <xf numFmtId="0" fontId="9" fillId="0" borderId="0" xfId="68" applyFont="1" applyAlignment="1">
      <alignment wrapText="1"/>
      <protection/>
    </xf>
    <xf numFmtId="0" fontId="9" fillId="0" borderId="0" xfId="68" applyAlignment="1">
      <alignment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Comma [0]_Sheet10" xfId="43"/>
    <cellStyle name="Comma_Sheet10" xfId="44"/>
    <cellStyle name="Currency [0]_Sheet10" xfId="45"/>
    <cellStyle name="Currency_Sheet10" xfId="46"/>
    <cellStyle name="Comma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ali_1001 L&amp;T OYJ VUOSIKERTOMUS 2003" xfId="58"/>
    <cellStyle name="Normaali_1001 L&amp;T OYJ VUOSIKERTOMUS 2003_IAS1_laskelmat malli" xfId="59"/>
    <cellStyle name="Normaali_IFRS TASE" xfId="60"/>
    <cellStyle name="Normaali_IFRS- TULOSLASKELMA MALLIT" xfId="61"/>
    <cellStyle name="Normaali_IFRS- TULOSLASKELMA MALLIT_IAS1_laskelmat malli" xfId="62"/>
    <cellStyle name="Normaali_LTKASSAVIRTA2000" xfId="63"/>
    <cellStyle name="Normaali_LTKASSAVIRTA2000_IAS1_laskelmat malli" xfId="64"/>
    <cellStyle name="Normaali_MATLIIKEV" xfId="65"/>
    <cellStyle name="Normaali_OYJRAHLASKELMA" xfId="66"/>
    <cellStyle name="Normaali_PROFORMA092001" xfId="67"/>
    <cellStyle name="Normaali_PÖRSSI Q1 2006" xfId="68"/>
    <cellStyle name="Normaali_pörssi062000" xfId="69"/>
    <cellStyle name="Normaali_rahlaskVUOSIKERT" xfId="70"/>
    <cellStyle name="Normaali_Tunnusluvut032000" xfId="71"/>
    <cellStyle name="Normaali_Tunnusluvut032000_IAS1_laskelmat malli" xfId="72"/>
    <cellStyle name="Normaali_Työkirja2" xfId="73"/>
    <cellStyle name="Normaali_Verot" xfId="74"/>
    <cellStyle name="Normal_Sheet10" xfId="75"/>
    <cellStyle name="Note" xfId="76"/>
    <cellStyle name="Output" xfId="77"/>
    <cellStyle name="Pilkku_B INV 2002" xfId="78"/>
    <cellStyle name="Percent" xfId="79"/>
    <cellStyle name="Comma [0]" xfId="80"/>
    <cellStyle name="Currency [0]" xfId="81"/>
    <cellStyle name="Title" xfId="82"/>
    <cellStyle name="Total" xfId="83"/>
    <cellStyle name="Currency" xfId="84"/>
    <cellStyle name="Warning Text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IFRS%20TILINP&#196;&#196;T&#214;KSET\12%202005\OV%20JA%20MUUT%20VEL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\PROFORMAJAKO\PF%20200109\ESTIM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nelj&#228;nneksitt&#228;in%20ilman%20nimenmuutoskuluj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alousosasto\IFRS-KONSERNILASKENTA_Laura%20Aarnio\tp2009\032009\Virrat%20kiinteist&#246;%20ja%20ppa-arvo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elj&#228;nneksitt&#228;in%20ilman%20nimenmuutoskuluj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alousosasto\kirjanpito\LAURA,%20JAANA,%20NINA%20KONSERNILASKENTA_Laura%20Sillantaka\tp2006\122006\TASEKIRJAAN%20LIITTYVI&#196;%20TY&#214;PAPEREITA\Varaukse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alousosasto\IFRS-projekti_L.Aarnio\Uudet%20IFRS-standardit%202009\IFRS%20TILINP&#196;&#196;T&#214;KSET\12%202005\OV%20JA%20MUUT%20VELA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alousosasto\IFRS-projekti_L.Aarnio\Uudet%20IFRS-standardit%202009\TEMP\nelj&#228;nneksitt&#228;in%20ilman%20nimenmuutoskulu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 JA MUUT VELAT"/>
      <sheetName val="LASKELM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TEST ESTIMA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LJÄNNEKSITTÄIN VERSIO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ul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ELJÄNNEKSITTÄIN VERSIO 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araukset laskeminen"/>
      <sheetName val="26. VARAUKSE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V JA MUUT VELAT"/>
      <sheetName val="LASKELM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ELJÄNNEKSITTÄIN VERSI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 topLeftCell="A2">
      <selection activeCell="E2" sqref="E2"/>
    </sheetView>
  </sheetViews>
  <sheetFormatPr defaultColWidth="9.140625" defaultRowHeight="12.75"/>
  <cols>
    <col min="1" max="1" width="38.57421875" style="2" customWidth="1"/>
    <col min="2" max="2" width="10.28125" style="120" customWidth="1"/>
    <col min="3" max="3" width="10.28125" style="157" customWidth="1"/>
    <col min="4" max="7" width="10.28125" style="154" customWidth="1"/>
    <col min="8" max="8" width="10.28125" style="2" customWidth="1"/>
    <col min="9" max="10" width="9.140625" style="2" customWidth="1"/>
    <col min="11" max="11" width="26.00390625" style="2" customWidth="1"/>
    <col min="12" max="16384" width="9.140625" style="2" customWidth="1"/>
  </cols>
  <sheetData>
    <row r="1" ht="12.75">
      <c r="A1" s="279" t="s">
        <v>102</v>
      </c>
    </row>
    <row r="3" spans="1:8" ht="15.75">
      <c r="A3" s="1" t="s">
        <v>177</v>
      </c>
      <c r="B3" s="177"/>
      <c r="C3" s="155"/>
      <c r="D3" s="158"/>
      <c r="E3" s="158"/>
      <c r="F3" s="158"/>
      <c r="G3" s="158"/>
      <c r="H3" s="118"/>
    </row>
    <row r="4" spans="1:8" ht="12.75">
      <c r="A4" s="4"/>
      <c r="B4" s="178"/>
      <c r="C4" s="156"/>
      <c r="D4" s="159"/>
      <c r="E4" s="159"/>
      <c r="F4" s="159"/>
      <c r="G4" s="159"/>
      <c r="H4" s="118"/>
    </row>
    <row r="5" spans="1:8" ht="12.75">
      <c r="A5" s="88" t="s">
        <v>97</v>
      </c>
      <c r="B5" s="252" t="s">
        <v>261</v>
      </c>
      <c r="C5" s="252" t="s">
        <v>236</v>
      </c>
      <c r="D5" s="401" t="s">
        <v>206</v>
      </c>
      <c r="E5" s="388" t="s">
        <v>262</v>
      </c>
      <c r="F5" s="388" t="s">
        <v>263</v>
      </c>
      <c r="G5" s="137" t="s">
        <v>206</v>
      </c>
      <c r="H5" s="123" t="s">
        <v>211</v>
      </c>
    </row>
    <row r="6" spans="3:8" ht="12.75">
      <c r="C6" s="253"/>
      <c r="D6" s="161"/>
      <c r="E6" s="161"/>
      <c r="F6" s="161"/>
      <c r="H6" s="115"/>
    </row>
    <row r="7" spans="1:13" s="118" customFormat="1" ht="12.75">
      <c r="A7" s="139" t="s">
        <v>2</v>
      </c>
      <c r="B7" s="215">
        <v>140739</v>
      </c>
      <c r="C7" s="254">
        <v>151243</v>
      </c>
      <c r="D7" s="160">
        <f>(B7-C7)/C7*100</f>
        <v>-6.945114815231118</v>
      </c>
      <c r="E7" s="254">
        <v>434265</v>
      </c>
      <c r="F7" s="254">
        <v>452938</v>
      </c>
      <c r="G7" s="160">
        <f>(E7-F7)/F7*100</f>
        <v>-4.122639301626271</v>
      </c>
      <c r="H7" s="216">
        <v>605996</v>
      </c>
      <c r="K7" s="140"/>
      <c r="L7" s="141"/>
      <c r="M7" s="120"/>
    </row>
    <row r="8" spans="1:13" s="118" customFormat="1" ht="12.75">
      <c r="A8" s="143" t="s">
        <v>3</v>
      </c>
      <c r="B8" s="116">
        <v>-117933</v>
      </c>
      <c r="C8" s="255">
        <v>-129016</v>
      </c>
      <c r="D8" s="162">
        <f>(B8-C8)/C8*100</f>
        <v>-8.590407391331308</v>
      </c>
      <c r="E8" s="255">
        <v>-373212</v>
      </c>
      <c r="F8" s="255">
        <v>-396756</v>
      </c>
      <c r="G8" s="162">
        <f>(E8-F8)/F8*100</f>
        <v>-5.934125759912893</v>
      </c>
      <c r="H8" s="116">
        <v>-533681</v>
      </c>
      <c r="K8" s="144"/>
      <c r="L8" s="145"/>
      <c r="M8" s="120"/>
    </row>
    <row r="9" spans="1:13" s="118" customFormat="1" ht="12.75">
      <c r="A9" s="139" t="s">
        <v>4</v>
      </c>
      <c r="B9" s="215">
        <f>B7+B8</f>
        <v>22806</v>
      </c>
      <c r="C9" s="254">
        <f>C7+C8</f>
        <v>22227</v>
      </c>
      <c r="D9" s="160">
        <f>(B9-C9)/C9*100</f>
        <v>2.6049399379133487</v>
      </c>
      <c r="E9" s="215">
        <f>E7+E8</f>
        <v>61053</v>
      </c>
      <c r="F9" s="215">
        <f>F7+F8</f>
        <v>56182</v>
      </c>
      <c r="G9" s="160">
        <f>(E9-F9)/F9*100</f>
        <v>8.670036666548004</v>
      </c>
      <c r="H9" s="216">
        <f>H8+H7</f>
        <v>72315</v>
      </c>
      <c r="K9" s="144"/>
      <c r="L9" s="145"/>
      <c r="M9" s="120"/>
    </row>
    <row r="10" spans="2:13" s="118" customFormat="1" ht="12.75">
      <c r="B10" s="117"/>
      <c r="C10" s="253"/>
      <c r="D10" s="161"/>
      <c r="E10" s="253"/>
      <c r="F10" s="253"/>
      <c r="G10" s="161"/>
      <c r="H10" s="115"/>
      <c r="K10" s="144"/>
      <c r="L10" s="145"/>
      <c r="M10" s="120"/>
    </row>
    <row r="11" spans="1:13" s="118" customFormat="1" ht="12.75">
      <c r="A11" s="148" t="s">
        <v>5</v>
      </c>
      <c r="B11" s="253">
        <v>652</v>
      </c>
      <c r="C11" s="253">
        <v>2016</v>
      </c>
      <c r="D11" s="161">
        <f>(B11-C11)/C11*100</f>
        <v>-67.65873015873017</v>
      </c>
      <c r="E11" s="253">
        <v>1996</v>
      </c>
      <c r="F11" s="253">
        <v>17888</v>
      </c>
      <c r="G11" s="161">
        <f>(E11-F11)/F11*100</f>
        <v>-88.84168157423971</v>
      </c>
      <c r="H11" s="115">
        <v>21708</v>
      </c>
      <c r="K11" s="146"/>
      <c r="L11" s="147"/>
      <c r="M11" s="120"/>
    </row>
    <row r="12" spans="1:13" s="118" customFormat="1" ht="12.75">
      <c r="A12" s="148" t="s">
        <v>6</v>
      </c>
      <c r="B12" s="253">
        <v>-3028</v>
      </c>
      <c r="C12" s="253">
        <v>-3491</v>
      </c>
      <c r="D12" s="161">
        <f>(B12-C12)/C12*100</f>
        <v>-13.262675451160124</v>
      </c>
      <c r="E12" s="253">
        <v>-10794</v>
      </c>
      <c r="F12" s="253">
        <v>-11711</v>
      </c>
      <c r="G12" s="161">
        <f>(E12-F12)/F12*100</f>
        <v>-7.830245068738792</v>
      </c>
      <c r="H12" s="115">
        <v>-16228</v>
      </c>
      <c r="K12" s="146"/>
      <c r="L12" s="147"/>
      <c r="M12" s="120"/>
    </row>
    <row r="13" spans="1:13" s="118" customFormat="1" ht="12.75">
      <c r="A13" s="148" t="s">
        <v>7</v>
      </c>
      <c r="B13" s="253">
        <v>-3006</v>
      </c>
      <c r="C13" s="253">
        <v>-2941</v>
      </c>
      <c r="D13" s="161">
        <f>(B13-C13)/C13*100</f>
        <v>2.2101326079564774</v>
      </c>
      <c r="E13" s="253">
        <v>-8538</v>
      </c>
      <c r="F13" s="253">
        <v>-9232</v>
      </c>
      <c r="G13" s="161">
        <f>(E13-F13)/F13*100</f>
        <v>-7.51733102253033</v>
      </c>
      <c r="H13" s="115">
        <v>-12105</v>
      </c>
      <c r="K13" s="142"/>
      <c r="L13" s="147"/>
      <c r="M13" s="120"/>
    </row>
    <row r="14" spans="1:13" s="118" customFormat="1" ht="12.75">
      <c r="A14" s="149" t="s">
        <v>8</v>
      </c>
      <c r="B14" s="256">
        <v>-515</v>
      </c>
      <c r="C14" s="256">
        <v>-228</v>
      </c>
      <c r="D14" s="163">
        <f>(B14-C14)/C14*100</f>
        <v>125.87719298245614</v>
      </c>
      <c r="E14" s="256">
        <v>-1957</v>
      </c>
      <c r="F14" s="256">
        <v>-2510</v>
      </c>
      <c r="G14" s="161">
        <f>(E14-F14)/F14*100</f>
        <v>-22.03187250996016</v>
      </c>
      <c r="H14" s="117">
        <v>-7102</v>
      </c>
      <c r="J14" s="115"/>
      <c r="K14" s="144"/>
      <c r="L14" s="145"/>
      <c r="M14" s="120"/>
    </row>
    <row r="15" spans="1:13" s="118" customFormat="1" ht="12.75">
      <c r="A15" s="143" t="s">
        <v>223</v>
      </c>
      <c r="B15" s="255"/>
      <c r="C15" s="255"/>
      <c r="D15" s="162"/>
      <c r="E15" s="255"/>
      <c r="F15" s="255"/>
      <c r="G15" s="162"/>
      <c r="H15" s="116">
        <v>-3090</v>
      </c>
      <c r="J15" s="115"/>
      <c r="K15" s="144"/>
      <c r="L15" s="145"/>
      <c r="M15" s="120"/>
    </row>
    <row r="16" spans="1:13" s="118" customFormat="1" ht="12.75">
      <c r="A16" s="150" t="s">
        <v>9</v>
      </c>
      <c r="B16" s="257">
        <f>SUM(B9:B15)</f>
        <v>16909</v>
      </c>
      <c r="C16" s="257">
        <f>SUM(C9:C15)</f>
        <v>17583</v>
      </c>
      <c r="D16" s="151">
        <f>(B16-C16)/C16*100</f>
        <v>-3.8332480236592166</v>
      </c>
      <c r="E16" s="257">
        <f>SUM(E9:E15)</f>
        <v>41760</v>
      </c>
      <c r="F16" s="257">
        <f>SUM(F9:F15)</f>
        <v>50617</v>
      </c>
      <c r="G16" s="151">
        <f>(E16-F16)/F16*100</f>
        <v>-17.498073769682122</v>
      </c>
      <c r="H16" s="216">
        <f>SUM(H9:H15)</f>
        <v>55498</v>
      </c>
      <c r="J16" s="115"/>
      <c r="K16" s="146"/>
      <c r="L16" s="147"/>
      <c r="M16" s="120"/>
    </row>
    <row r="17" spans="1:13" ht="12.75">
      <c r="A17" s="8"/>
      <c r="B17" s="429"/>
      <c r="C17" s="256"/>
      <c r="D17" s="163"/>
      <c r="E17" s="256"/>
      <c r="F17" s="256"/>
      <c r="G17" s="164"/>
      <c r="H17" s="115"/>
      <c r="K17" s="110"/>
      <c r="L17" s="105"/>
      <c r="M17" s="22"/>
    </row>
    <row r="18" spans="1:13" ht="12.75">
      <c r="A18" s="8" t="s">
        <v>10</v>
      </c>
      <c r="B18" s="256">
        <v>237</v>
      </c>
      <c r="C18" s="256">
        <v>373</v>
      </c>
      <c r="D18" s="163">
        <f>(B18-C18)/C18*100</f>
        <v>-36.46112600536193</v>
      </c>
      <c r="E18" s="256">
        <v>1066</v>
      </c>
      <c r="F18" s="256">
        <v>1189</v>
      </c>
      <c r="G18" s="164">
        <f>(E18-F18)/F18*100</f>
        <v>-10.344827586206897</v>
      </c>
      <c r="H18" s="117">
        <v>1931</v>
      </c>
      <c r="J18" s="5"/>
      <c r="K18" s="107"/>
      <c r="L18" s="107"/>
      <c r="M18" s="22"/>
    </row>
    <row r="19" spans="1:13" ht="12.75">
      <c r="A19" s="6" t="s">
        <v>11</v>
      </c>
      <c r="B19" s="255">
        <v>-1479</v>
      </c>
      <c r="C19" s="255">
        <v>-1719</v>
      </c>
      <c r="D19" s="162">
        <f>(B19-C19)/C19*100</f>
        <v>-13.961605584642234</v>
      </c>
      <c r="E19" s="255">
        <v>-5226</v>
      </c>
      <c r="F19" s="255">
        <v>-4625</v>
      </c>
      <c r="G19" s="153">
        <f>(E19-F19)/F19*100</f>
        <v>12.994594594594593</v>
      </c>
      <c r="H19" s="116">
        <v>-6737</v>
      </c>
      <c r="J19" s="5"/>
      <c r="K19" s="112"/>
      <c r="L19" s="106"/>
      <c r="M19" s="22"/>
    </row>
    <row r="20" spans="1:13" ht="12.75">
      <c r="A20" s="10" t="s">
        <v>12</v>
      </c>
      <c r="B20" s="430">
        <f>SUM(B16:B19)</f>
        <v>15667</v>
      </c>
      <c r="C20" s="258">
        <f>SUM(C16:C19)</f>
        <v>16237</v>
      </c>
      <c r="D20" s="402">
        <f>(B20-C20)/C20*100</f>
        <v>-3.510500708258915</v>
      </c>
      <c r="E20" s="258">
        <f>SUM(E16:E19)</f>
        <v>37600</v>
      </c>
      <c r="F20" s="258">
        <f>SUM(F16:F19)</f>
        <v>47181</v>
      </c>
      <c r="G20" s="152">
        <f>(E20-F20)/F20*100</f>
        <v>-20.306903202560353</v>
      </c>
      <c r="H20" s="216">
        <f>SUM(H16:H19)</f>
        <v>50692</v>
      </c>
      <c r="K20" s="111"/>
      <c r="L20" s="106"/>
      <c r="M20" s="22"/>
    </row>
    <row r="21" spans="1:13" ht="12.75">
      <c r="A21" s="11"/>
      <c r="B21" s="431"/>
      <c r="C21" s="259"/>
      <c r="D21" s="403"/>
      <c r="E21" s="259"/>
      <c r="F21" s="259"/>
      <c r="G21" s="165"/>
      <c r="H21" s="115"/>
      <c r="K21" s="113"/>
      <c r="L21" s="106"/>
      <c r="M21" s="22"/>
    </row>
    <row r="22" spans="1:13" ht="12.75">
      <c r="A22" s="6" t="s">
        <v>13</v>
      </c>
      <c r="B22" s="255">
        <v>-4152</v>
      </c>
      <c r="C22" s="255">
        <v>-4303</v>
      </c>
      <c r="D22" s="162">
        <f>(B22-C22)/C22*100</f>
        <v>-3.5091796421101558</v>
      </c>
      <c r="E22" s="255">
        <v>-9964</v>
      </c>
      <c r="F22" s="255">
        <v>-8745</v>
      </c>
      <c r="G22" s="153">
        <f>(E22-F22)/F22*100</f>
        <v>13.939393939393941</v>
      </c>
      <c r="H22" s="116">
        <v>-10724</v>
      </c>
      <c r="K22" s="9"/>
      <c r="L22" s="108"/>
      <c r="M22" s="22"/>
    </row>
    <row r="23" spans="1:13" ht="12.75">
      <c r="A23" s="12" t="s">
        <v>14</v>
      </c>
      <c r="B23" s="215">
        <f>SUM(B20:B22)</f>
        <v>11515</v>
      </c>
      <c r="C23" s="257">
        <f>SUM(C20:C22)</f>
        <v>11934</v>
      </c>
      <c r="D23" s="151">
        <f>(B23-C23)/C23*100</f>
        <v>-3.510977040388805</v>
      </c>
      <c r="E23" s="257">
        <f>SUM(E20:E22)</f>
        <v>27636</v>
      </c>
      <c r="F23" s="257">
        <f>SUM(F20:F22)</f>
        <v>38436</v>
      </c>
      <c r="G23" s="138">
        <f>(E23-F23)/F23*100</f>
        <v>-28.0986575085857</v>
      </c>
      <c r="H23" s="215">
        <f>SUM(H20:H22)</f>
        <v>39968</v>
      </c>
      <c r="K23" s="22"/>
      <c r="L23" s="108"/>
      <c r="M23" s="22"/>
    </row>
    <row r="24" spans="1:13" ht="12.75">
      <c r="A24" s="7"/>
      <c r="B24" s="429"/>
      <c r="C24" s="253"/>
      <c r="D24" s="161"/>
      <c r="E24" s="253"/>
      <c r="F24" s="253"/>
      <c r="H24" s="118"/>
      <c r="K24" s="114"/>
      <c r="L24" s="107"/>
      <c r="M24" s="22"/>
    </row>
    <row r="25" spans="1:13" ht="12.75">
      <c r="A25" s="13" t="s">
        <v>15</v>
      </c>
      <c r="B25" s="432"/>
      <c r="C25" s="254"/>
      <c r="D25" s="160"/>
      <c r="E25" s="254"/>
      <c r="F25" s="254"/>
      <c r="G25" s="159"/>
      <c r="H25" s="118"/>
      <c r="K25" s="22"/>
      <c r="L25" s="109"/>
      <c r="M25" s="22"/>
    </row>
    <row r="26" spans="1:13" ht="12.75">
      <c r="A26" s="7" t="s">
        <v>16</v>
      </c>
      <c r="B26" s="253">
        <f>B23-B27</f>
        <v>11509</v>
      </c>
      <c r="C26" s="253">
        <f>C23-C27</f>
        <v>11929</v>
      </c>
      <c r="D26" s="161"/>
      <c r="E26" s="253">
        <f>E23-E27</f>
        <v>27629</v>
      </c>
      <c r="F26" s="253">
        <f>F23-F27</f>
        <v>38432</v>
      </c>
      <c r="H26" s="115">
        <v>39969</v>
      </c>
      <c r="J26" s="5"/>
      <c r="K26" s="22"/>
      <c r="L26" s="109"/>
      <c r="M26" s="22"/>
    </row>
    <row r="27" spans="1:13" ht="12.75">
      <c r="A27" s="2" t="s">
        <v>17</v>
      </c>
      <c r="B27" s="253">
        <v>6</v>
      </c>
      <c r="C27" s="253">
        <v>5</v>
      </c>
      <c r="D27" s="161"/>
      <c r="E27" s="253">
        <v>7</v>
      </c>
      <c r="F27" s="253">
        <v>4</v>
      </c>
      <c r="H27" s="118">
        <v>-1</v>
      </c>
      <c r="K27" s="22"/>
      <c r="L27" s="22"/>
      <c r="M27" s="22"/>
    </row>
    <row r="28" spans="1:8" ht="12.75">
      <c r="A28" s="7"/>
      <c r="B28" s="149"/>
      <c r="C28" s="253"/>
      <c r="D28" s="161"/>
      <c r="E28" s="253"/>
      <c r="F28" s="253"/>
      <c r="H28" s="115"/>
    </row>
    <row r="29" spans="1:8" ht="27" customHeight="1">
      <c r="A29" s="14" t="s">
        <v>18</v>
      </c>
      <c r="B29" s="433"/>
      <c r="C29" s="404"/>
      <c r="D29" s="405"/>
      <c r="E29" s="389"/>
      <c r="F29" s="389"/>
      <c r="G29" s="166"/>
      <c r="H29" s="118"/>
    </row>
    <row r="30" spans="1:8" ht="12.75">
      <c r="A30" s="2" t="s">
        <v>19</v>
      </c>
      <c r="B30" s="260">
        <v>0.3</v>
      </c>
      <c r="C30" s="260">
        <v>0.31</v>
      </c>
      <c r="D30" s="161"/>
      <c r="E30" s="395">
        <v>0.71</v>
      </c>
      <c r="F30" s="395">
        <v>0.99</v>
      </c>
      <c r="H30" s="217">
        <v>1.03</v>
      </c>
    </row>
    <row r="31" spans="1:8" ht="12.75">
      <c r="A31" s="2" t="s">
        <v>20</v>
      </c>
      <c r="B31" s="260">
        <v>0.3</v>
      </c>
      <c r="C31" s="260">
        <v>0.31</v>
      </c>
      <c r="D31" s="161"/>
      <c r="E31" s="395">
        <v>0.71</v>
      </c>
      <c r="F31" s="395">
        <v>0.99</v>
      </c>
      <c r="H31" s="217">
        <v>1.03</v>
      </c>
    </row>
    <row r="32" spans="4:6" ht="12.75">
      <c r="D32" s="161"/>
      <c r="E32" s="161"/>
      <c r="F32" s="161"/>
    </row>
    <row r="33" spans="4:5" ht="12.75">
      <c r="D33" s="161"/>
      <c r="E33" s="161"/>
    </row>
    <row r="34" spans="4:5" ht="12.75">
      <c r="D34" s="161"/>
      <c r="E34" s="161"/>
    </row>
  </sheetData>
  <printOptions/>
  <pageMargins left="0.99" right="0.27" top="0.984251968503937" bottom="0" header="0.79" footer="0.4921259845"/>
  <pageSetup fitToHeight="7" fitToWidth="1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2">
      <selection activeCell="G13" sqref="G13"/>
    </sheetView>
  </sheetViews>
  <sheetFormatPr defaultColWidth="9.140625" defaultRowHeight="12.75"/>
  <cols>
    <col min="1" max="1" width="38.8515625" style="0" customWidth="1"/>
    <col min="2" max="3" width="10.57421875" style="263" customWidth="1"/>
    <col min="4" max="4" width="10.57421875" style="0" customWidth="1"/>
    <col min="6" max="6" width="9.57421875" style="0" bestFit="1" customWidth="1"/>
    <col min="8" max="8" width="10.00390625" style="0" bestFit="1" customWidth="1"/>
  </cols>
  <sheetData>
    <row r="1" spans="1:3" ht="12.75">
      <c r="A1" s="57" t="s">
        <v>117</v>
      </c>
      <c r="B1" s="266"/>
      <c r="C1" s="196"/>
    </row>
    <row r="2" spans="1:3" ht="12.75">
      <c r="A2" s="60"/>
      <c r="B2" s="168"/>
      <c r="C2" s="168"/>
    </row>
    <row r="3" spans="1:3" ht="12.75">
      <c r="A3" s="60" t="s">
        <v>175</v>
      </c>
      <c r="B3" s="168"/>
      <c r="C3" s="168"/>
    </row>
    <row r="4" spans="1:3" ht="12.75">
      <c r="A4" s="61"/>
      <c r="B4" s="270"/>
      <c r="C4" s="262"/>
    </row>
    <row r="5" spans="1:4" ht="12.75">
      <c r="A5" s="63" t="s">
        <v>97</v>
      </c>
      <c r="B5" s="167" t="s">
        <v>262</v>
      </c>
      <c r="C5" s="167" t="s">
        <v>263</v>
      </c>
      <c r="D5" s="64" t="s">
        <v>211</v>
      </c>
    </row>
    <row r="6" spans="1:4" ht="12.75">
      <c r="A6" s="61"/>
      <c r="B6" s="168"/>
      <c r="C6" s="168"/>
      <c r="D6" s="61"/>
    </row>
    <row r="7" spans="1:4" ht="12.75">
      <c r="A7" s="66" t="s">
        <v>152</v>
      </c>
      <c r="B7" s="91">
        <v>152627</v>
      </c>
      <c r="C7" s="91">
        <v>162117</v>
      </c>
      <c r="D7" s="67">
        <v>162117</v>
      </c>
    </row>
    <row r="8" spans="1:4" ht="12.75">
      <c r="A8" s="66" t="s">
        <v>153</v>
      </c>
      <c r="B8" s="91">
        <v>182.786</v>
      </c>
      <c r="C8" s="91">
        <v>294</v>
      </c>
      <c r="D8" s="67">
        <v>3057</v>
      </c>
    </row>
    <row r="9" spans="1:4" ht="12.75">
      <c r="A9" s="66" t="s">
        <v>158</v>
      </c>
      <c r="B9" s="91">
        <v>2862.955</v>
      </c>
      <c r="C9" s="91">
        <v>2937</v>
      </c>
      <c r="D9" s="67">
        <v>3812</v>
      </c>
    </row>
    <row r="10" spans="1:4" ht="12.75">
      <c r="A10" s="66" t="s">
        <v>154</v>
      </c>
      <c r="B10" s="91">
        <v>-105.692</v>
      </c>
      <c r="C10" s="91">
        <v>-122</v>
      </c>
      <c r="D10" s="67">
        <v>-2762</v>
      </c>
    </row>
    <row r="11" spans="1:6" ht="12.75">
      <c r="A11" s="66" t="s">
        <v>145</v>
      </c>
      <c r="B11" s="91">
        <v>-6578.985</v>
      </c>
      <c r="C11" s="91">
        <v>-6790</v>
      </c>
      <c r="D11" s="67">
        <v>-12147</v>
      </c>
      <c r="F11" s="239"/>
    </row>
    <row r="12" spans="1:4" ht="12.75">
      <c r="A12" s="66" t="s">
        <v>187</v>
      </c>
      <c r="B12" s="91">
        <v>978.392</v>
      </c>
      <c r="C12" s="91"/>
      <c r="D12" s="67">
        <v>2</v>
      </c>
    </row>
    <row r="13" spans="1:7" ht="12.75">
      <c r="A13" s="69" t="s">
        <v>208</v>
      </c>
      <c r="B13" s="92">
        <f>463</f>
        <v>463</v>
      </c>
      <c r="C13" s="92">
        <v>-587</v>
      </c>
      <c r="D13" s="70">
        <v>-1452</v>
      </c>
      <c r="G13" s="239"/>
    </row>
    <row r="14" spans="1:4" ht="12.75">
      <c r="A14" s="61" t="s">
        <v>155</v>
      </c>
      <c r="B14" s="91">
        <f>SUM(B7:B13)</f>
        <v>150429.45599999998</v>
      </c>
      <c r="C14" s="91">
        <f>SUM(C7:C13)</f>
        <v>157849</v>
      </c>
      <c r="D14" s="67">
        <f>SUM(D7:D13)</f>
        <v>152627</v>
      </c>
    </row>
    <row r="15" spans="1:6" ht="12.75">
      <c r="A15" s="61"/>
      <c r="B15" s="91"/>
      <c r="C15" s="91"/>
      <c r="F15" s="239"/>
    </row>
    <row r="16" spans="1:3" ht="12.75">
      <c r="A16" s="60" t="s">
        <v>174</v>
      </c>
      <c r="C16" s="168"/>
    </row>
    <row r="17" spans="1:3" ht="12.75">
      <c r="A17" s="61"/>
      <c r="B17" s="270"/>
      <c r="C17" s="262"/>
    </row>
    <row r="18" spans="1:4" ht="12.75">
      <c r="A18" s="63" t="s">
        <v>97</v>
      </c>
      <c r="B18" s="167" t="str">
        <f>+B5</f>
        <v>1-9/2009</v>
      </c>
      <c r="C18" s="167" t="str">
        <f>+C5</f>
        <v>1-9/2008</v>
      </c>
      <c r="D18" s="64" t="str">
        <f>D5</f>
        <v>1-12/2008</v>
      </c>
    </row>
    <row r="19" spans="1:6" ht="12.75">
      <c r="A19" s="61"/>
      <c r="B19" s="168"/>
      <c r="C19" s="168"/>
      <c r="D19" s="61"/>
      <c r="F19" s="239"/>
    </row>
    <row r="20" spans="1:4" ht="12.75">
      <c r="A20" s="66" t="s">
        <v>152</v>
      </c>
      <c r="B20" s="91">
        <v>197152</v>
      </c>
      <c r="C20" s="91">
        <v>151870</v>
      </c>
      <c r="D20" s="67">
        <v>151870</v>
      </c>
    </row>
    <row r="21" spans="1:4" ht="12.75">
      <c r="A21" s="66" t="s">
        <v>153</v>
      </c>
      <c r="B21" s="91">
        <v>140</v>
      </c>
      <c r="C21" s="91">
        <v>116</v>
      </c>
      <c r="D21" s="67">
        <v>2050</v>
      </c>
    </row>
    <row r="22" spans="1:4" ht="12.75">
      <c r="A22" s="66" t="s">
        <v>158</v>
      </c>
      <c r="B22" s="91">
        <v>30915.61</v>
      </c>
      <c r="C22" s="91">
        <v>48782</v>
      </c>
      <c r="D22" s="67">
        <v>75183</v>
      </c>
    </row>
    <row r="23" spans="1:8" ht="12.75">
      <c r="A23" s="66" t="s">
        <v>154</v>
      </c>
      <c r="B23" s="91">
        <v>-1585.011</v>
      </c>
      <c r="C23" s="91">
        <v>-1009</v>
      </c>
      <c r="D23" s="67">
        <v>-2548</v>
      </c>
      <c r="H23" s="239"/>
    </row>
    <row r="24" spans="1:6" ht="12.75">
      <c r="A24" s="66" t="s">
        <v>145</v>
      </c>
      <c r="B24" s="91">
        <v>-23337.363</v>
      </c>
      <c r="C24" s="91">
        <v>-21277</v>
      </c>
      <c r="D24" s="67">
        <v>-28838</v>
      </c>
      <c r="F24" s="239"/>
    </row>
    <row r="25" spans="1:4" ht="12.75">
      <c r="A25" s="66" t="s">
        <v>187</v>
      </c>
      <c r="B25" s="91">
        <v>-978.392</v>
      </c>
      <c r="C25" s="91"/>
      <c r="D25" s="67">
        <v>-2</v>
      </c>
    </row>
    <row r="26" spans="1:7" ht="12.75">
      <c r="A26" s="69" t="s">
        <v>208</v>
      </c>
      <c r="B26" s="92">
        <f>-217.181+5</f>
        <v>-212.181</v>
      </c>
      <c r="C26" s="92">
        <v>-185</v>
      </c>
      <c r="D26" s="70">
        <v>-563</v>
      </c>
      <c r="G26" s="239"/>
    </row>
    <row r="27" spans="1:4" ht="12.75">
      <c r="A27" s="61" t="s">
        <v>155</v>
      </c>
      <c r="B27" s="91">
        <f>SUM(B20:B26)</f>
        <v>202094.66299999997</v>
      </c>
      <c r="C27" s="91">
        <f>SUM(C20:C26)</f>
        <v>178297</v>
      </c>
      <c r="D27" s="67">
        <f>SUM(D20:D26)</f>
        <v>197152</v>
      </c>
    </row>
    <row r="28" ht="12.75">
      <c r="G28" s="239"/>
    </row>
    <row r="30" spans="1:3" ht="12.75">
      <c r="A30" s="60" t="s">
        <v>151</v>
      </c>
      <c r="B30" s="168"/>
      <c r="C30" s="168"/>
    </row>
    <row r="31" spans="1:3" ht="12.75">
      <c r="A31" s="61"/>
      <c r="B31" s="270"/>
      <c r="C31" s="262"/>
    </row>
    <row r="32" spans="1:4" ht="12.75">
      <c r="A32" s="63" t="s">
        <v>97</v>
      </c>
      <c r="B32" s="167" t="str">
        <f>B5</f>
        <v>1-9/2009</v>
      </c>
      <c r="C32" s="167" t="str">
        <f>C5</f>
        <v>1-9/2008</v>
      </c>
      <c r="D32" s="64" t="str">
        <f>D5</f>
        <v>1-12/2008</v>
      </c>
    </row>
    <row r="33" spans="1:4" ht="12.75">
      <c r="A33" s="61"/>
      <c r="B33" s="168"/>
      <c r="C33" s="168"/>
      <c r="D33" s="61"/>
    </row>
    <row r="34" spans="1:4" ht="12.75">
      <c r="A34" s="66" t="s">
        <v>156</v>
      </c>
      <c r="B34" s="91">
        <v>350</v>
      </c>
      <c r="C34" s="91">
        <v>1122</v>
      </c>
      <c r="D34" s="67">
        <v>1021</v>
      </c>
    </row>
    <row r="35" spans="1:4" ht="12.75">
      <c r="A35" s="69" t="s">
        <v>157</v>
      </c>
      <c r="B35" s="92">
        <v>8790</v>
      </c>
      <c r="C35" s="92">
        <v>16739</v>
      </c>
      <c r="D35" s="70">
        <v>10868</v>
      </c>
    </row>
    <row r="36" spans="1:4" ht="12.75">
      <c r="A36" s="61" t="s">
        <v>96</v>
      </c>
      <c r="B36" s="91">
        <f>SUM(B34:B35)</f>
        <v>9140</v>
      </c>
      <c r="C36" s="91">
        <f>SUM(C34:C35)</f>
        <v>17861</v>
      </c>
      <c r="D36" s="67">
        <f>SUM(D34:D35)</f>
        <v>11889</v>
      </c>
    </row>
    <row r="38" spans="1:5" s="250" customFormat="1" ht="25.5">
      <c r="A38" s="249" t="s">
        <v>197</v>
      </c>
      <c r="B38" s="379">
        <v>750</v>
      </c>
      <c r="C38" s="379">
        <v>4093</v>
      </c>
      <c r="D38" s="198">
        <v>972</v>
      </c>
      <c r="E38"/>
    </row>
    <row r="41" ht="12.75">
      <c r="B41" s="39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B16" sqref="B16"/>
    </sheetView>
  </sheetViews>
  <sheetFormatPr defaultColWidth="9.140625" defaultRowHeight="12.75"/>
  <cols>
    <col min="1" max="1" width="40.28125" style="93" customWidth="1"/>
    <col min="2" max="2" width="10.28125" style="264" customWidth="1"/>
    <col min="3" max="3" width="9.140625" style="264" customWidth="1"/>
    <col min="4" max="16384" width="9.140625" style="93" customWidth="1"/>
  </cols>
  <sheetData>
    <row r="1" ht="12.75">
      <c r="A1" s="57" t="s">
        <v>117</v>
      </c>
    </row>
    <row r="3" spans="1:2" ht="12.75">
      <c r="A3" s="100" t="s">
        <v>165</v>
      </c>
      <c r="B3" s="115"/>
    </row>
    <row r="4" spans="1:2" ht="12.75">
      <c r="A4" s="13" t="s">
        <v>205</v>
      </c>
      <c r="B4" s="115"/>
    </row>
    <row r="5" spans="1:3" ht="12.75">
      <c r="A5" s="7"/>
      <c r="B5" s="272"/>
      <c r="C5" s="380"/>
    </row>
    <row r="6" spans="1:4" ht="12.75">
      <c r="A6" s="94" t="s">
        <v>97</v>
      </c>
      <c r="B6" s="167" t="s">
        <v>262</v>
      </c>
      <c r="C6" s="167" t="s">
        <v>263</v>
      </c>
      <c r="D6" s="167" t="s">
        <v>211</v>
      </c>
    </row>
    <row r="7" spans="1:4" ht="12.75">
      <c r="A7" s="9"/>
      <c r="B7" s="118"/>
      <c r="C7" s="118"/>
      <c r="D7" s="118"/>
    </row>
    <row r="8" spans="1:6" ht="12.75">
      <c r="A8" s="8" t="s">
        <v>159</v>
      </c>
      <c r="B8" s="115">
        <v>773</v>
      </c>
      <c r="C8" s="115">
        <v>766</v>
      </c>
      <c r="D8" s="115">
        <v>990</v>
      </c>
      <c r="F8" s="5"/>
    </row>
    <row r="9" spans="1:6" ht="12.75">
      <c r="A9" s="8" t="s">
        <v>160</v>
      </c>
      <c r="B9" s="115"/>
      <c r="C9" s="115"/>
      <c r="D9" s="115"/>
      <c r="F9" s="5"/>
    </row>
    <row r="10" spans="1:6" ht="12.75">
      <c r="A10" s="8" t="s">
        <v>5</v>
      </c>
      <c r="B10" s="115">
        <v>57</v>
      </c>
      <c r="C10" s="115"/>
      <c r="D10" s="115"/>
      <c r="F10" s="5"/>
    </row>
    <row r="11" spans="1:6" ht="12.75">
      <c r="A11" s="8" t="s">
        <v>232</v>
      </c>
      <c r="B11" s="115">
        <v>480</v>
      </c>
      <c r="C11" s="115"/>
      <c r="D11" s="115">
        <v>202</v>
      </c>
      <c r="F11" s="5"/>
    </row>
    <row r="12" spans="1:6" ht="12.75">
      <c r="A12" s="95" t="s">
        <v>161</v>
      </c>
      <c r="B12" s="223"/>
      <c r="C12" s="223"/>
      <c r="D12" s="223"/>
      <c r="F12" s="233"/>
    </row>
    <row r="13" spans="1:6" ht="12.75">
      <c r="A13" s="96" t="s">
        <v>162</v>
      </c>
      <c r="B13" s="223">
        <v>13396</v>
      </c>
      <c r="C13" s="223">
        <v>7646</v>
      </c>
      <c r="D13" s="223">
        <v>8396</v>
      </c>
      <c r="F13" s="233"/>
    </row>
    <row r="14" spans="1:6" ht="12.75">
      <c r="A14" s="95" t="s">
        <v>163</v>
      </c>
      <c r="B14" s="223"/>
      <c r="C14" s="223"/>
      <c r="D14" s="223"/>
      <c r="F14" s="233"/>
    </row>
    <row r="15" spans="1:6" ht="12.75">
      <c r="A15" s="19" t="s">
        <v>164</v>
      </c>
      <c r="B15" s="223">
        <v>41</v>
      </c>
      <c r="C15" s="223">
        <v>79</v>
      </c>
      <c r="D15" s="223">
        <v>62</v>
      </c>
      <c r="F15" s="233"/>
    </row>
    <row r="16" spans="1:6" ht="12.75">
      <c r="A16" s="19" t="s">
        <v>233</v>
      </c>
      <c r="B16" s="223">
        <v>442</v>
      </c>
      <c r="C16" s="223"/>
      <c r="D16" s="223">
        <v>202</v>
      </c>
      <c r="F16" s="233"/>
    </row>
    <row r="17" ht="12.75">
      <c r="A17" s="95"/>
    </row>
    <row r="18" spans="1:2" ht="12.75">
      <c r="A18" s="97"/>
      <c r="B18" s="442"/>
    </row>
    <row r="19" spans="1:2" ht="12.75">
      <c r="A19" s="98"/>
      <c r="B19" s="442"/>
    </row>
    <row r="20" spans="1:2" ht="12.75">
      <c r="A20" s="98"/>
      <c r="B20" s="442"/>
    </row>
    <row r="21" spans="1:2" ht="12.75">
      <c r="A21" s="99"/>
      <c r="B21" s="443"/>
    </row>
    <row r="22" spans="1:2" ht="12.75">
      <c r="A22" s="99"/>
      <c r="B22" s="443"/>
    </row>
    <row r="23" spans="1:2" ht="12.75">
      <c r="A23" s="99"/>
      <c r="B23" s="443"/>
    </row>
    <row r="24" spans="1:2" ht="12.75">
      <c r="A24" s="99"/>
      <c r="B24" s="443"/>
    </row>
    <row r="25" spans="1:2" ht="12.75">
      <c r="A25" s="99"/>
      <c r="B25" s="443"/>
    </row>
    <row r="26" spans="1:2" ht="12.75">
      <c r="A26" s="99"/>
      <c r="B26" s="443"/>
    </row>
    <row r="27" spans="1:2" ht="12.75">
      <c r="A27" s="99"/>
      <c r="B27" s="443"/>
    </row>
    <row r="28" spans="1:2" ht="12.75">
      <c r="A28" s="99"/>
      <c r="B28" s="443"/>
    </row>
    <row r="29" spans="1:2" ht="12.75">
      <c r="A29" s="99"/>
      <c r="B29" s="443"/>
    </row>
    <row r="30" spans="1:2" ht="12.75">
      <c r="A30" s="99"/>
      <c r="B30" s="443"/>
    </row>
    <row r="31" spans="1:2" ht="12.75">
      <c r="A31" s="99"/>
      <c r="B31" s="443"/>
    </row>
    <row r="32" spans="1:2" ht="12.75">
      <c r="A32" s="99"/>
      <c r="B32" s="443"/>
    </row>
    <row r="33" spans="1:2" ht="12.75">
      <c r="A33" s="99"/>
      <c r="B33" s="443"/>
    </row>
    <row r="34" spans="1:2" ht="12.75">
      <c r="A34" s="99"/>
      <c r="B34" s="443"/>
    </row>
    <row r="35" spans="1:2" ht="12.75">
      <c r="A35" s="99"/>
      <c r="B35" s="443"/>
    </row>
    <row r="36" spans="1:2" ht="12.75">
      <c r="A36" s="99"/>
      <c r="B36" s="443"/>
    </row>
    <row r="37" spans="1:2" ht="12.75">
      <c r="A37" s="99"/>
      <c r="B37" s="443"/>
    </row>
    <row r="38" spans="1:2" ht="12.75">
      <c r="A38" s="99"/>
      <c r="B38" s="443"/>
    </row>
    <row r="39" spans="1:2" ht="12.75">
      <c r="A39" s="99"/>
      <c r="B39" s="443"/>
    </row>
    <row r="40" spans="1:2" ht="12.75">
      <c r="A40" s="99"/>
      <c r="B40" s="443"/>
    </row>
    <row r="41" spans="1:2" ht="12.75">
      <c r="A41" s="99"/>
      <c r="B41" s="443"/>
    </row>
    <row r="42" spans="1:2" ht="12.75">
      <c r="A42" s="99"/>
      <c r="B42" s="443"/>
    </row>
    <row r="43" spans="1:2" ht="12.75">
      <c r="A43" s="99"/>
      <c r="B43" s="443"/>
    </row>
  </sheetData>
  <printOptions/>
  <pageMargins left="0.75" right="0.75" top="1" bottom="1" header="0.4921259845" footer="0.4921259845"/>
  <pageSetup horizontalDpi="600" verticalDpi="600" orientation="portrait" paperSize="9" r:id="rId1"/>
  <rowBreaks count="1" manualBreakCount="1">
    <brk id="4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1">
      <selection activeCell="E74" sqref="E74"/>
    </sheetView>
  </sheetViews>
  <sheetFormatPr defaultColWidth="9.140625" defaultRowHeight="12.75"/>
  <cols>
    <col min="1" max="1" width="40.28125" style="84" customWidth="1"/>
    <col min="2" max="4" width="9.28125" style="231" customWidth="1"/>
    <col min="5" max="16384" width="9.140625" style="84" customWidth="1"/>
  </cols>
  <sheetData>
    <row r="1" ht="12.75">
      <c r="A1" s="266" t="s">
        <v>117</v>
      </c>
    </row>
    <row r="2" ht="12.75">
      <c r="A2" s="231"/>
    </row>
    <row r="3" spans="1:2" ht="12.75">
      <c r="A3" s="273" t="s">
        <v>131</v>
      </c>
      <c r="B3" s="273"/>
    </row>
    <row r="4" spans="1:3" ht="12.75">
      <c r="A4" s="273"/>
      <c r="B4" s="273"/>
      <c r="C4" s="230"/>
    </row>
    <row r="5" spans="1:4" ht="12.75">
      <c r="A5" s="414">
        <v>1000</v>
      </c>
      <c r="B5" s="265" t="s">
        <v>269</v>
      </c>
      <c r="C5" s="265" t="s">
        <v>267</v>
      </c>
      <c r="D5" s="265" t="s">
        <v>226</v>
      </c>
    </row>
    <row r="6" spans="1:4" ht="12.75">
      <c r="A6" s="274"/>
      <c r="B6" s="224"/>
      <c r="C6" s="224"/>
      <c r="D6" s="224"/>
    </row>
    <row r="7" spans="1:6" ht="12.75">
      <c r="A7" s="415" t="s">
        <v>181</v>
      </c>
      <c r="B7" s="225"/>
      <c r="C7" s="225"/>
      <c r="D7" s="225"/>
      <c r="E7" s="86"/>
      <c r="F7" s="86"/>
    </row>
    <row r="8" spans="1:6" ht="12.75">
      <c r="A8" s="416" t="s">
        <v>132</v>
      </c>
      <c r="B8" s="226">
        <v>42179</v>
      </c>
      <c r="C8" s="226">
        <v>19192</v>
      </c>
      <c r="D8" s="226">
        <v>10192</v>
      </c>
      <c r="E8" s="86"/>
      <c r="F8" s="86"/>
    </row>
    <row r="9" spans="1:6" ht="12.75">
      <c r="A9" s="416" t="s">
        <v>133</v>
      </c>
      <c r="B9" s="226">
        <v>21460</v>
      </c>
      <c r="C9" s="226">
        <v>19000</v>
      </c>
      <c r="D9" s="226">
        <v>10460</v>
      </c>
      <c r="E9" s="86"/>
      <c r="F9" s="86"/>
    </row>
    <row r="10" spans="1:6" ht="12.75">
      <c r="A10" s="416" t="s">
        <v>134</v>
      </c>
      <c r="B10" s="227">
        <v>234</v>
      </c>
      <c r="C10" s="227">
        <v>191</v>
      </c>
      <c r="D10" s="227">
        <v>200</v>
      </c>
      <c r="E10" s="86"/>
      <c r="F10" s="86"/>
    </row>
    <row r="11" spans="1:6" ht="12.75">
      <c r="A11" s="417"/>
      <c r="B11" s="225"/>
      <c r="C11" s="225"/>
      <c r="D11" s="225"/>
      <c r="E11" s="86"/>
      <c r="F11" s="86"/>
    </row>
    <row r="12" spans="1:6" ht="12.75">
      <c r="A12" s="274" t="s">
        <v>135</v>
      </c>
      <c r="B12" s="226">
        <v>3551</v>
      </c>
      <c r="C12" s="226">
        <v>4163</v>
      </c>
      <c r="D12" s="226">
        <v>4126</v>
      </c>
      <c r="E12" s="86"/>
      <c r="F12" s="86"/>
    </row>
    <row r="13" spans="1:6" ht="12.75">
      <c r="A13" s="274"/>
      <c r="B13" s="225"/>
      <c r="C13" s="226"/>
      <c r="D13" s="274"/>
      <c r="E13" s="86"/>
      <c r="F13" s="86"/>
    </row>
    <row r="14" spans="1:6" ht="12.75">
      <c r="A14" s="274" t="s">
        <v>172</v>
      </c>
      <c r="B14" s="274"/>
      <c r="C14" s="274"/>
      <c r="D14" s="274"/>
      <c r="E14" s="86"/>
      <c r="F14" s="86"/>
    </row>
    <row r="15" spans="1:6" ht="12.75">
      <c r="A15" s="274" t="s">
        <v>136</v>
      </c>
      <c r="B15" s="274"/>
      <c r="C15" s="274"/>
      <c r="D15" s="274"/>
      <c r="E15" s="86"/>
      <c r="F15" s="86"/>
    </row>
    <row r="16" spans="1:6" ht="12.75">
      <c r="A16" s="274"/>
      <c r="B16" s="274"/>
      <c r="C16" s="274"/>
      <c r="D16" s="274"/>
      <c r="E16" s="86"/>
      <c r="F16" s="86"/>
    </row>
    <row r="17" spans="1:6" ht="12.75">
      <c r="A17" s="231"/>
      <c r="D17" s="274"/>
      <c r="E17" s="86"/>
      <c r="F17" s="86"/>
    </row>
    <row r="18" spans="1:6" ht="12.75">
      <c r="A18" s="273" t="s">
        <v>137</v>
      </c>
      <c r="B18" s="225"/>
      <c r="C18" s="226"/>
      <c r="D18" s="274"/>
      <c r="E18" s="86"/>
      <c r="F18" s="86"/>
    </row>
    <row r="19" spans="1:6" ht="12.75">
      <c r="A19" s="274"/>
      <c r="B19" s="225"/>
      <c r="C19" s="226"/>
      <c r="D19" s="274"/>
      <c r="E19" s="86"/>
      <c r="F19" s="86"/>
    </row>
    <row r="20" spans="1:6" ht="12.75">
      <c r="A20" s="414">
        <v>1000</v>
      </c>
      <c r="B20" s="265" t="str">
        <f>B5</f>
        <v>09/2009</v>
      </c>
      <c r="C20" s="265" t="str">
        <f>C5</f>
        <v>09/2008</v>
      </c>
      <c r="D20" s="265" t="str">
        <f>D5</f>
        <v>12/2008</v>
      </c>
      <c r="E20" s="86"/>
      <c r="F20" s="86"/>
    </row>
    <row r="21" spans="1:6" ht="12.75">
      <c r="A21" s="418"/>
      <c r="B21" s="228"/>
      <c r="C21" s="228"/>
      <c r="D21" s="228"/>
      <c r="E21" s="86"/>
      <c r="F21" s="86"/>
    </row>
    <row r="22" spans="1:6" ht="12.75">
      <c r="A22" s="231" t="s">
        <v>138</v>
      </c>
      <c r="B22" s="226">
        <v>7422</v>
      </c>
      <c r="C22" s="226">
        <v>6917</v>
      </c>
      <c r="D22" s="226">
        <v>7459</v>
      </c>
      <c r="E22" s="86"/>
      <c r="F22" s="86"/>
    </row>
    <row r="23" spans="1:6" ht="12.75">
      <c r="A23" s="231" t="s">
        <v>139</v>
      </c>
      <c r="B23" s="226">
        <v>16706</v>
      </c>
      <c r="C23" s="226">
        <v>15316</v>
      </c>
      <c r="D23" s="226">
        <v>16051</v>
      </c>
      <c r="E23" s="86"/>
      <c r="F23" s="86"/>
    </row>
    <row r="24" spans="1:4" ht="12.75">
      <c r="A24" s="419" t="s">
        <v>140</v>
      </c>
      <c r="B24" s="229">
        <v>6422</v>
      </c>
      <c r="C24" s="229">
        <v>7188</v>
      </c>
      <c r="D24" s="229">
        <v>7281</v>
      </c>
    </row>
    <row r="25" spans="1:4" ht="12.75">
      <c r="A25" s="231" t="s">
        <v>96</v>
      </c>
      <c r="B25" s="226">
        <f>SUM(B22:B24)</f>
        <v>30550</v>
      </c>
      <c r="C25" s="226">
        <f>SUM(C22:C24)</f>
        <v>29421</v>
      </c>
      <c r="D25" s="226">
        <f>SUM(D22:D24)</f>
        <v>30791</v>
      </c>
    </row>
    <row r="26" spans="1:5" ht="12.75">
      <c r="A26" s="231"/>
      <c r="E26" s="85"/>
    </row>
    <row r="27" spans="1:3" ht="12.75">
      <c r="A27" s="231"/>
      <c r="C27" s="226"/>
    </row>
    <row r="28" ht="12.75">
      <c r="A28" s="273" t="s">
        <v>141</v>
      </c>
    </row>
    <row r="29" ht="12.75">
      <c r="A29" s="273"/>
    </row>
    <row r="30" ht="12.75">
      <c r="A30" s="273" t="s">
        <v>167</v>
      </c>
    </row>
    <row r="31" ht="12.75">
      <c r="A31" s="231"/>
    </row>
    <row r="32" spans="1:4" ht="12.75">
      <c r="A32" s="414">
        <v>1000</v>
      </c>
      <c r="B32" s="265" t="str">
        <f>+B20</f>
        <v>09/2009</v>
      </c>
      <c r="C32" s="265" t="str">
        <f>+C20</f>
        <v>09/2008</v>
      </c>
      <c r="D32" s="265" t="str">
        <f>D20</f>
        <v>12/2008</v>
      </c>
    </row>
    <row r="33" spans="1:4" ht="12.75">
      <c r="A33" s="418"/>
      <c r="B33" s="228"/>
      <c r="C33" s="228"/>
      <c r="D33" s="228"/>
    </row>
    <row r="34" ht="12.75">
      <c r="A34" s="274" t="s">
        <v>209</v>
      </c>
    </row>
    <row r="35" spans="1:4" ht="12.75">
      <c r="A35" s="231" t="s">
        <v>138</v>
      </c>
      <c r="B35" s="226"/>
      <c r="C35" s="226">
        <v>15000</v>
      </c>
      <c r="D35" s="226">
        <v>15000</v>
      </c>
    </row>
    <row r="36" spans="1:4" ht="12.75">
      <c r="A36" s="419" t="s">
        <v>139</v>
      </c>
      <c r="B36" s="229"/>
      <c r="C36" s="229"/>
      <c r="D36" s="229"/>
    </row>
    <row r="37" spans="1:4" ht="12.75">
      <c r="A37" s="231" t="s">
        <v>96</v>
      </c>
      <c r="B37" s="226">
        <f>SUM(B35:B36)</f>
        <v>0</v>
      </c>
      <c r="C37" s="226">
        <f>SUM(C35:C36)</f>
        <v>15000</v>
      </c>
      <c r="D37" s="226">
        <f>SUM(D35:D36)</f>
        <v>15000</v>
      </c>
    </row>
    <row r="38" spans="1:4" ht="12.75">
      <c r="A38" s="230" t="s">
        <v>170</v>
      </c>
      <c r="B38" s="226"/>
      <c r="C38" s="226">
        <v>220</v>
      </c>
      <c r="D38" s="226">
        <v>112</v>
      </c>
    </row>
    <row r="39" ht="12.75">
      <c r="A39" s="231"/>
    </row>
    <row r="40" spans="1:6" ht="12.75">
      <c r="A40" s="274" t="s">
        <v>203</v>
      </c>
      <c r="F40" s="85"/>
    </row>
    <row r="41" spans="1:4" ht="12.75">
      <c r="A41" s="231" t="s">
        <v>138</v>
      </c>
      <c r="B41" s="226">
        <v>4629</v>
      </c>
      <c r="C41" s="226">
        <v>4629</v>
      </c>
      <c r="D41" s="226">
        <v>4629</v>
      </c>
    </row>
    <row r="42" spans="1:4" ht="12.75">
      <c r="A42" s="231" t="s">
        <v>139</v>
      </c>
      <c r="B42" s="226">
        <v>32386</v>
      </c>
      <c r="C42" s="226">
        <v>18514</v>
      </c>
      <c r="D42" s="226">
        <v>20914</v>
      </c>
    </row>
    <row r="43" spans="1:4" ht="12.75">
      <c r="A43" s="419" t="s">
        <v>142</v>
      </c>
      <c r="B43" s="229"/>
      <c r="C43" s="229">
        <v>9000</v>
      </c>
      <c r="D43" s="229">
        <v>5000</v>
      </c>
    </row>
    <row r="44" spans="1:4" ht="12.75">
      <c r="A44" s="231" t="s">
        <v>96</v>
      </c>
      <c r="B44" s="226">
        <f>SUM(B41:B43)</f>
        <v>37015</v>
      </c>
      <c r="C44" s="226">
        <f>SUM(C41:C43)</f>
        <v>32143</v>
      </c>
      <c r="D44" s="226">
        <f>SUM(D41:D43)</f>
        <v>30543</v>
      </c>
    </row>
    <row r="45" spans="1:4" ht="12.75">
      <c r="A45" s="230" t="s">
        <v>170</v>
      </c>
      <c r="B45" s="226">
        <v>-1205</v>
      </c>
      <c r="C45" s="226">
        <v>641</v>
      </c>
      <c r="D45" s="230">
        <v>-610</v>
      </c>
    </row>
    <row r="46" spans="1:2" ht="12.75">
      <c r="A46" s="230"/>
      <c r="B46" s="230"/>
    </row>
    <row r="47" spans="1:4" ht="24.75" customHeight="1">
      <c r="A47" s="461" t="s">
        <v>204</v>
      </c>
      <c r="B47" s="461"/>
      <c r="C47" s="461"/>
      <c r="D47" s="461"/>
    </row>
    <row r="48" spans="1:4" ht="51.75" customHeight="1">
      <c r="A48" s="462" t="s">
        <v>256</v>
      </c>
      <c r="B48" s="462"/>
      <c r="C48" s="462"/>
      <c r="D48" s="462"/>
    </row>
    <row r="49" ht="12.75">
      <c r="A49" s="231"/>
    </row>
    <row r="50" ht="12.75">
      <c r="A50" s="273" t="s">
        <v>182</v>
      </c>
    </row>
    <row r="51" ht="12.75">
      <c r="A51" s="231"/>
    </row>
    <row r="52" spans="1:4" ht="12.75">
      <c r="A52" s="414">
        <v>1000</v>
      </c>
      <c r="B52" s="265" t="str">
        <f>+B32</f>
        <v>09/2009</v>
      </c>
      <c r="C52" s="265" t="str">
        <f>+C32</f>
        <v>09/2008</v>
      </c>
      <c r="D52" s="265" t="str">
        <f>D32</f>
        <v>12/2008</v>
      </c>
    </row>
    <row r="53" spans="1:6" ht="12.75">
      <c r="A53" s="231"/>
      <c r="F53" s="357"/>
    </row>
    <row r="54" ht="12.75">
      <c r="A54" s="230" t="s">
        <v>183</v>
      </c>
    </row>
    <row r="55" spans="1:4" ht="12.75">
      <c r="A55" s="230" t="s">
        <v>184</v>
      </c>
      <c r="B55" s="226"/>
      <c r="C55" s="226">
        <v>2160</v>
      </c>
      <c r="D55" s="226"/>
    </row>
    <row r="56" spans="1:3" ht="12.75">
      <c r="A56" s="230" t="s">
        <v>170</v>
      </c>
      <c r="C56" s="231">
        <v>24</v>
      </c>
    </row>
    <row r="57" ht="12.75">
      <c r="A57" s="231"/>
    </row>
    <row r="58" ht="12.75">
      <c r="A58" s="230" t="s">
        <v>185</v>
      </c>
    </row>
    <row r="59" ht="12.75">
      <c r="A59" s="230" t="s">
        <v>186</v>
      </c>
    </row>
    <row r="60" ht="12.75">
      <c r="A60" s="231"/>
    </row>
    <row r="61" ht="12.75">
      <c r="A61" s="231"/>
    </row>
    <row r="62" ht="12.75">
      <c r="A62" s="273" t="s">
        <v>168</v>
      </c>
    </row>
    <row r="63" ht="12.75">
      <c r="A63" s="273"/>
    </row>
    <row r="64" spans="1:4" ht="12.75">
      <c r="A64" s="414" t="s">
        <v>166</v>
      </c>
      <c r="B64" s="265" t="str">
        <f>+B20</f>
        <v>09/2009</v>
      </c>
      <c r="C64" s="265" t="str">
        <f>+C20</f>
        <v>09/2008</v>
      </c>
      <c r="D64" s="265" t="str">
        <f>D52</f>
        <v>12/2008</v>
      </c>
    </row>
    <row r="65" spans="1:4" ht="12.75">
      <c r="A65" s="418"/>
      <c r="B65" s="228"/>
      <c r="C65" s="228"/>
      <c r="D65" s="228"/>
    </row>
    <row r="66" spans="1:4" ht="12.75">
      <c r="A66" s="418" t="s">
        <v>169</v>
      </c>
      <c r="B66" s="228"/>
      <c r="C66" s="228"/>
      <c r="D66" s="228"/>
    </row>
    <row r="67" spans="1:4" ht="12.75">
      <c r="A67" s="231" t="s">
        <v>138</v>
      </c>
      <c r="B67" s="226"/>
      <c r="C67" s="226">
        <v>226</v>
      </c>
      <c r="D67" s="226"/>
    </row>
    <row r="68" spans="1:4" ht="12.75">
      <c r="A68" s="419" t="s">
        <v>139</v>
      </c>
      <c r="B68" s="229"/>
      <c r="C68" s="229">
        <v>57</v>
      </c>
      <c r="D68" s="229"/>
    </row>
    <row r="69" spans="1:4" ht="12.75">
      <c r="A69" s="231" t="s">
        <v>96</v>
      </c>
      <c r="B69" s="226">
        <f>SUM(B67:B68)</f>
        <v>0</v>
      </c>
      <c r="C69" s="226">
        <f>SUM(C67:C68)</f>
        <v>283</v>
      </c>
      <c r="D69" s="226">
        <f>SUM(D67:D68)</f>
        <v>0</v>
      </c>
    </row>
    <row r="70" spans="1:4" ht="12.75">
      <c r="A70" s="230" t="s">
        <v>171</v>
      </c>
      <c r="B70" s="226"/>
      <c r="C70" s="226">
        <v>184</v>
      </c>
      <c r="D70" s="226"/>
    </row>
    <row r="71" spans="1:4" ht="12.75">
      <c r="A71" s="230"/>
      <c r="B71" s="230"/>
      <c r="C71" s="230"/>
      <c r="D71" s="230"/>
    </row>
    <row r="72" spans="1:4" ht="12.75">
      <c r="A72" s="418" t="s">
        <v>176</v>
      </c>
      <c r="B72" s="228"/>
      <c r="C72" s="228"/>
      <c r="D72" s="228"/>
    </row>
    <row r="73" spans="1:4" s="87" customFormat="1" ht="12.75">
      <c r="A73" s="230" t="s">
        <v>184</v>
      </c>
      <c r="B73" s="251"/>
      <c r="C73" s="251">
        <v>42</v>
      </c>
      <c r="D73" s="251"/>
    </row>
    <row r="74" spans="1:4" s="87" customFormat="1" ht="12.75">
      <c r="A74" s="230" t="s">
        <v>171</v>
      </c>
      <c r="B74" s="251"/>
      <c r="C74" s="226">
        <v>-1078</v>
      </c>
      <c r="D74" s="230"/>
    </row>
    <row r="75" ht="9" customHeight="1">
      <c r="A75" s="231"/>
    </row>
    <row r="76" spans="1:3" ht="38.25" customHeight="1">
      <c r="A76" s="463" t="s">
        <v>180</v>
      </c>
      <c r="B76" s="464"/>
      <c r="C76" s="464"/>
    </row>
    <row r="77" ht="8.25" customHeight="1"/>
    <row r="78" spans="1:3" ht="37.5" customHeight="1">
      <c r="A78" s="463" t="s">
        <v>250</v>
      </c>
      <c r="B78" s="464"/>
      <c r="C78" s="464"/>
    </row>
  </sheetData>
  <mergeCells count="4">
    <mergeCell ref="A47:D47"/>
    <mergeCell ref="A48:D48"/>
    <mergeCell ref="A76:C76"/>
    <mergeCell ref="A78:C78"/>
  </mergeCells>
  <printOptions/>
  <pageMargins left="0.75" right="0.75" top="1" bottom="1" header="0.4921259845" footer="0.4921259845"/>
  <pageSetup horizontalDpi="600" verticalDpi="600" orientation="portrait" paperSize="9" scale="94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36.8515625" style="283" customWidth="1"/>
    <col min="2" max="2" width="10.57421875" style="282" customWidth="1"/>
    <col min="3" max="3" width="10.57421875" style="283" customWidth="1"/>
    <col min="4" max="4" width="10.57421875" style="280" customWidth="1"/>
    <col min="5" max="5" width="10.57421875" style="281" customWidth="1"/>
    <col min="6" max="6" width="10.57421875" style="282" customWidth="1"/>
    <col min="7" max="8" width="9.140625" style="283" customWidth="1"/>
    <col min="9" max="9" width="26.00390625" style="283" customWidth="1"/>
    <col min="10" max="16384" width="9.140625" style="283" customWidth="1"/>
  </cols>
  <sheetData>
    <row r="1" spans="1:3" ht="12.75">
      <c r="A1" s="279" t="s">
        <v>102</v>
      </c>
      <c r="B1" s="323"/>
      <c r="C1" s="279"/>
    </row>
    <row r="2" spans="1:3" ht="12.75">
      <c r="A2" s="279"/>
      <c r="B2" s="323"/>
      <c r="C2" s="279"/>
    </row>
    <row r="3" spans="1:7" ht="15.75">
      <c r="A3" s="284" t="s">
        <v>217</v>
      </c>
      <c r="B3" s="327"/>
      <c r="C3" s="284"/>
      <c r="D3" s="285"/>
      <c r="E3" s="286"/>
      <c r="G3" s="287"/>
    </row>
    <row r="4" spans="1:7" ht="12.75">
      <c r="A4" s="288"/>
      <c r="B4" s="298"/>
      <c r="C4" s="288"/>
      <c r="D4" s="289"/>
      <c r="E4" s="290"/>
      <c r="G4" s="287"/>
    </row>
    <row r="5" spans="1:7" ht="12.75">
      <c r="A5" s="291" t="s">
        <v>97</v>
      </c>
      <c r="B5" s="381" t="s">
        <v>261</v>
      </c>
      <c r="C5" s="381" t="s">
        <v>236</v>
      </c>
      <c r="D5" s="381" t="s">
        <v>262</v>
      </c>
      <c r="E5" s="381" t="s">
        <v>263</v>
      </c>
      <c r="F5" s="292" t="s">
        <v>211</v>
      </c>
      <c r="G5" s="293"/>
    </row>
    <row r="6" spans="1:7" ht="12.75">
      <c r="A6" s="294"/>
      <c r="B6" s="295"/>
      <c r="C6" s="295"/>
      <c r="D6" s="295"/>
      <c r="E6" s="295"/>
      <c r="F6" s="296"/>
      <c r="G6" s="297"/>
    </row>
    <row r="7" spans="1:11" s="282" customFormat="1" ht="12.75" customHeight="1">
      <c r="A7" s="298" t="s">
        <v>14</v>
      </c>
      <c r="B7" s="299">
        <v>11515</v>
      </c>
      <c r="C7" s="299">
        <v>11934</v>
      </c>
      <c r="D7" s="299">
        <v>27636</v>
      </c>
      <c r="E7" s="299">
        <v>38436</v>
      </c>
      <c r="F7" s="299">
        <v>39968</v>
      </c>
      <c r="G7" s="300"/>
      <c r="I7" s="301"/>
      <c r="J7" s="293"/>
      <c r="K7" s="280"/>
    </row>
    <row r="8" spans="1:10" s="280" customFormat="1" ht="25.5" customHeight="1">
      <c r="A8" s="302" t="s">
        <v>218</v>
      </c>
      <c r="B8" s="382"/>
      <c r="C8" s="382"/>
      <c r="D8" s="382"/>
      <c r="E8" s="382"/>
      <c r="F8" s="300"/>
      <c r="G8" s="297"/>
      <c r="I8" s="303"/>
      <c r="J8" s="304"/>
    </row>
    <row r="9" spans="1:10" s="280" customFormat="1" ht="12.75" customHeight="1">
      <c r="A9" s="349" t="s">
        <v>173</v>
      </c>
      <c r="B9" s="383">
        <v>-106</v>
      </c>
      <c r="C9" s="383">
        <v>-417</v>
      </c>
      <c r="D9" s="383">
        <v>-441</v>
      </c>
      <c r="E9" s="383">
        <v>-46</v>
      </c>
      <c r="F9" s="297">
        <v>-972</v>
      </c>
      <c r="G9" s="300"/>
      <c r="I9" s="303"/>
      <c r="J9" s="304"/>
    </row>
    <row r="10" spans="1:10" s="280" customFormat="1" ht="12.75" customHeight="1">
      <c r="A10" s="349" t="s">
        <v>212</v>
      </c>
      <c r="B10" s="383"/>
      <c r="C10" s="383"/>
      <c r="D10" s="383"/>
      <c r="E10" s="383"/>
      <c r="F10" s="297"/>
      <c r="G10" s="297"/>
      <c r="I10" s="303"/>
      <c r="J10" s="304"/>
    </row>
    <row r="11" spans="1:10" s="280" customFormat="1" ht="12.75" customHeight="1">
      <c r="A11" s="350" t="s">
        <v>213</v>
      </c>
      <c r="B11" s="383">
        <v>-17</v>
      </c>
      <c r="C11" s="383">
        <v>4</v>
      </c>
      <c r="D11" s="383">
        <v>-24</v>
      </c>
      <c r="E11" s="383">
        <v>5</v>
      </c>
      <c r="F11" s="297">
        <f>(-3516+42801+914-11128)/1000</f>
        <v>29.071</v>
      </c>
      <c r="G11" s="297"/>
      <c r="I11" s="303"/>
      <c r="J11" s="304"/>
    </row>
    <row r="12" spans="1:10" s="280" customFormat="1" ht="12.75" customHeight="1">
      <c r="A12" s="351" t="s">
        <v>214</v>
      </c>
      <c r="B12" s="307"/>
      <c r="C12" s="307"/>
      <c r="D12" s="307"/>
      <c r="E12" s="307">
        <v>-14238</v>
      </c>
      <c r="F12" s="308">
        <f>(-14258101+19666)/1000</f>
        <v>-14238.435</v>
      </c>
      <c r="G12" s="297"/>
      <c r="I12" s="303"/>
      <c r="J12" s="304"/>
    </row>
    <row r="13" spans="1:10" s="280" customFormat="1" ht="12.75" customHeight="1">
      <c r="A13" s="349" t="s">
        <v>212</v>
      </c>
      <c r="B13" s="297">
        <f>SUM(B11:B12)</f>
        <v>-17</v>
      </c>
      <c r="C13" s="297">
        <f>SUM(C11:C12)</f>
        <v>4</v>
      </c>
      <c r="D13" s="297">
        <f>SUM(D11:D12)</f>
        <v>-24</v>
      </c>
      <c r="E13" s="297">
        <f>SUM(E11:E12)</f>
        <v>-14233</v>
      </c>
      <c r="F13" s="297">
        <f>SUM(F11:F12)</f>
        <v>-14209.364</v>
      </c>
      <c r="G13" s="297"/>
      <c r="I13" s="303"/>
      <c r="J13" s="304"/>
    </row>
    <row r="14" spans="1:10" s="280" customFormat="1" ht="12.75" customHeight="1">
      <c r="A14" s="352" t="s">
        <v>100</v>
      </c>
      <c r="B14" s="307">
        <v>146</v>
      </c>
      <c r="C14" s="307">
        <v>-278</v>
      </c>
      <c r="D14" s="307">
        <v>124</v>
      </c>
      <c r="E14" s="307">
        <v>-535</v>
      </c>
      <c r="F14" s="308">
        <v>-1862</v>
      </c>
      <c r="G14" s="297"/>
      <c r="I14" s="310"/>
      <c r="J14" s="311"/>
    </row>
    <row r="15" spans="1:10" s="287" customFormat="1" ht="25.5" customHeight="1">
      <c r="A15" s="312" t="s">
        <v>218</v>
      </c>
      <c r="B15" s="313">
        <f>B9+B13+B14</f>
        <v>23</v>
      </c>
      <c r="C15" s="313">
        <f>C9+C13+C14</f>
        <v>-691</v>
      </c>
      <c r="D15" s="313">
        <f>D9+D13+D14</f>
        <v>-341</v>
      </c>
      <c r="E15" s="313">
        <f>E9+E13+E14</f>
        <v>-14814</v>
      </c>
      <c r="F15" s="313">
        <f>F9+F13+F14</f>
        <v>-17043.364</v>
      </c>
      <c r="G15" s="314"/>
      <c r="I15" s="315"/>
      <c r="J15" s="315"/>
    </row>
    <row r="16" spans="1:10" s="287" customFormat="1" ht="12.75" customHeight="1">
      <c r="A16" s="302" t="s">
        <v>215</v>
      </c>
      <c r="B16" s="316">
        <f>B7+B15</f>
        <v>11538</v>
      </c>
      <c r="C16" s="316">
        <f>C7+C15</f>
        <v>11243</v>
      </c>
      <c r="D16" s="316">
        <f>D7+D15</f>
        <v>27295</v>
      </c>
      <c r="E16" s="316">
        <f>E7+E15</f>
        <v>23622</v>
      </c>
      <c r="F16" s="316">
        <f>F7+F15</f>
        <v>22924.636</v>
      </c>
      <c r="G16" s="314"/>
      <c r="H16" s="317"/>
      <c r="I16" s="437"/>
      <c r="J16" s="319"/>
    </row>
    <row r="17" spans="1:10" s="287" customFormat="1" ht="12.75" customHeight="1">
      <c r="A17" s="302"/>
      <c r="B17" s="383"/>
      <c r="C17" s="383"/>
      <c r="D17" s="383"/>
      <c r="E17" s="383"/>
      <c r="F17" s="316"/>
      <c r="G17" s="314"/>
      <c r="H17" s="317"/>
      <c r="I17" s="318"/>
      <c r="J17" s="319"/>
    </row>
    <row r="18" spans="1:11" ht="12.75" customHeight="1">
      <c r="A18" s="320" t="s">
        <v>216</v>
      </c>
      <c r="B18" s="384"/>
      <c r="C18" s="384"/>
      <c r="D18" s="384"/>
      <c r="E18" s="384"/>
      <c r="G18" s="280"/>
      <c r="I18" s="287"/>
      <c r="J18" s="321"/>
      <c r="K18" s="287"/>
    </row>
    <row r="19" spans="1:11" ht="12.75" customHeight="1">
      <c r="A19" s="322" t="s">
        <v>16</v>
      </c>
      <c r="B19" s="296">
        <f>+B16-B20</f>
        <v>11533</v>
      </c>
      <c r="C19" s="296">
        <f>+C16-C20</f>
        <v>11268</v>
      </c>
      <c r="D19" s="296">
        <f>+D16-D20</f>
        <v>27299</v>
      </c>
      <c r="E19" s="296">
        <f>+E16-E20</f>
        <v>23620</v>
      </c>
      <c r="F19" s="296">
        <f>+F16-F20</f>
        <v>22949.636</v>
      </c>
      <c r="G19" s="297"/>
      <c r="H19" s="438"/>
      <c r="I19" s="317"/>
      <c r="J19" s="321"/>
      <c r="K19" s="287"/>
    </row>
    <row r="20" spans="1:11" ht="12.75" customHeight="1">
      <c r="A20" s="294" t="s">
        <v>17</v>
      </c>
      <c r="B20" s="299">
        <v>5</v>
      </c>
      <c r="C20" s="299">
        <v>-25</v>
      </c>
      <c r="D20" s="299">
        <v>-4</v>
      </c>
      <c r="E20" s="299">
        <v>2</v>
      </c>
      <c r="F20" s="282">
        <v>-25</v>
      </c>
      <c r="G20" s="280"/>
      <c r="I20" s="287"/>
      <c r="J20" s="287"/>
      <c r="K20" s="287"/>
    </row>
    <row r="21" ht="12.75">
      <c r="C21" s="282"/>
    </row>
    <row r="22" spans="1:3" ht="12.75">
      <c r="A22" s="294"/>
      <c r="B22" s="390"/>
      <c r="C22" s="390"/>
    </row>
    <row r="23" spans="4:6" ht="12.75">
      <c r="D23" s="281"/>
      <c r="E23" s="299"/>
      <c r="F23" s="296"/>
    </row>
    <row r="24" ht="12.75">
      <c r="D24" s="297"/>
    </row>
  </sheetData>
  <sheetProtection/>
  <printOptions/>
  <pageMargins left="0.72" right="0.42" top="0.984251968503937" bottom="0" header="0.79" footer="0.4921259845"/>
  <pageSetup fitToHeight="7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1">
      <selection activeCell="B77" sqref="B77"/>
    </sheetView>
  </sheetViews>
  <sheetFormatPr defaultColWidth="9.140625" defaultRowHeight="12.75"/>
  <cols>
    <col min="1" max="1" width="35.7109375" style="2" customWidth="1"/>
    <col min="2" max="4" width="11.00390625" style="118" customWidth="1"/>
    <col min="5" max="5" width="9.140625" style="2" customWidth="1"/>
    <col min="6" max="6" width="10.140625" style="2" bestFit="1" customWidth="1"/>
    <col min="7" max="16384" width="9.140625" style="2" customWidth="1"/>
  </cols>
  <sheetData>
    <row r="1" ht="12.75">
      <c r="A1" s="279" t="s">
        <v>102</v>
      </c>
    </row>
    <row r="3" spans="1:2" ht="15.75">
      <c r="A3" s="1" t="s">
        <v>178</v>
      </c>
      <c r="B3" s="372"/>
    </row>
    <row r="4" spans="1:2" ht="12.75">
      <c r="A4" s="15"/>
      <c r="B4" s="373"/>
    </row>
    <row r="5" spans="1:4" ht="12.75">
      <c r="A5" s="89" t="s">
        <v>97</v>
      </c>
      <c r="B5" s="121" t="s">
        <v>264</v>
      </c>
      <c r="C5" s="121" t="s">
        <v>265</v>
      </c>
      <c r="D5" s="121" t="s">
        <v>226</v>
      </c>
    </row>
    <row r="6" ht="12.75">
      <c r="A6" s="15"/>
    </row>
    <row r="7" spans="1:4" ht="12.75">
      <c r="A7" s="4" t="s">
        <v>21</v>
      </c>
      <c r="B7" s="115"/>
      <c r="C7" s="115"/>
      <c r="D7" s="115"/>
    </row>
    <row r="8" spans="2:4" ht="12.75">
      <c r="B8" s="115"/>
      <c r="C8" s="115"/>
      <c r="D8" s="115"/>
    </row>
    <row r="9" spans="1:4" ht="12.75">
      <c r="A9" s="4" t="s">
        <v>22</v>
      </c>
      <c r="B9" s="115"/>
      <c r="C9" s="115"/>
      <c r="D9" s="115"/>
    </row>
    <row r="10" spans="1:4" ht="12.75">
      <c r="A10" s="4"/>
      <c r="B10" s="115"/>
      <c r="C10" s="115"/>
      <c r="D10" s="115"/>
    </row>
    <row r="11" spans="1:4" ht="12.75">
      <c r="A11" s="7" t="s">
        <v>23</v>
      </c>
      <c r="B11" s="115"/>
      <c r="C11" s="115"/>
      <c r="D11" s="115"/>
    </row>
    <row r="12" spans="1:4" ht="12.75">
      <c r="A12" s="16" t="s">
        <v>24</v>
      </c>
      <c r="B12" s="115">
        <v>115814</v>
      </c>
      <c r="C12" s="115">
        <v>119498</v>
      </c>
      <c r="D12" s="115">
        <v>115451</v>
      </c>
    </row>
    <row r="13" spans="1:4" ht="12.75">
      <c r="A13" s="18" t="s">
        <v>246</v>
      </c>
      <c r="B13" s="115">
        <v>6052</v>
      </c>
      <c r="C13" s="115">
        <v>6692</v>
      </c>
      <c r="D13" s="115">
        <v>7346</v>
      </c>
    </row>
    <row r="14" spans="1:4" ht="12.75">
      <c r="A14" s="18" t="s">
        <v>247</v>
      </c>
      <c r="B14" s="115">
        <v>11691</v>
      </c>
      <c r="C14" s="115">
        <v>13520</v>
      </c>
      <c r="D14" s="115">
        <v>13270</v>
      </c>
    </row>
    <row r="15" spans="1:6" ht="12.75">
      <c r="A15" s="18" t="s">
        <v>248</v>
      </c>
      <c r="B15" s="115">
        <v>3685</v>
      </c>
      <c r="C15" s="115">
        <v>5869</v>
      </c>
      <c r="D15" s="115">
        <v>5158</v>
      </c>
      <c r="F15" s="5"/>
    </row>
    <row r="16" spans="1:8" ht="12.75">
      <c r="A16" s="17" t="s">
        <v>25</v>
      </c>
      <c r="B16" s="116">
        <v>13187</v>
      </c>
      <c r="C16" s="116">
        <v>12270</v>
      </c>
      <c r="D16" s="116">
        <v>11402</v>
      </c>
      <c r="F16" s="5"/>
      <c r="G16" s="5"/>
      <c r="H16" s="5"/>
    </row>
    <row r="17" spans="1:8" ht="12.75">
      <c r="A17" s="15"/>
      <c r="B17" s="117">
        <f>SUM(B12:B16)</f>
        <v>150429</v>
      </c>
      <c r="C17" s="117">
        <f>SUM(C12:C16)</f>
        <v>157849</v>
      </c>
      <c r="D17" s="117">
        <f>SUM(D12:D16)</f>
        <v>152627</v>
      </c>
      <c r="F17" s="5"/>
      <c r="G17" s="5"/>
      <c r="H17" s="5"/>
    </row>
    <row r="18" spans="1:4" ht="12.75">
      <c r="A18" s="2" t="s">
        <v>26</v>
      </c>
      <c r="B18" s="115"/>
      <c r="C18" s="115"/>
      <c r="D18" s="115"/>
    </row>
    <row r="19" spans="1:4" ht="12.75">
      <c r="A19" s="18" t="s">
        <v>27</v>
      </c>
      <c r="B19" s="115">
        <v>4015</v>
      </c>
      <c r="C19" s="115">
        <v>3690</v>
      </c>
      <c r="D19" s="115">
        <v>3832</v>
      </c>
    </row>
    <row r="20" spans="1:4" ht="12.75">
      <c r="A20" s="18" t="s">
        <v>28</v>
      </c>
      <c r="B20" s="115">
        <v>70581</v>
      </c>
      <c r="C20" s="115">
        <v>38218</v>
      </c>
      <c r="D20" s="115">
        <v>43958</v>
      </c>
    </row>
    <row r="21" spans="1:4" ht="12.75">
      <c r="A21" s="18" t="s">
        <v>29</v>
      </c>
      <c r="B21" s="115">
        <v>113958</v>
      </c>
      <c r="C21" s="115">
        <v>109693</v>
      </c>
      <c r="D21" s="115">
        <v>113851</v>
      </c>
    </row>
    <row r="22" spans="1:4" ht="12.75">
      <c r="A22" s="19" t="s">
        <v>30</v>
      </c>
      <c r="B22" s="115">
        <v>81</v>
      </c>
      <c r="C22" s="115">
        <v>114</v>
      </c>
      <c r="D22" s="115">
        <v>78</v>
      </c>
    </row>
    <row r="23" spans="1:5" ht="25.5">
      <c r="A23" s="20" t="s">
        <v>31</v>
      </c>
      <c r="B23" s="116">
        <v>13460</v>
      </c>
      <c r="C23" s="116">
        <v>26582</v>
      </c>
      <c r="D23" s="116">
        <v>35433</v>
      </c>
      <c r="E23" s="2" t="s">
        <v>1</v>
      </c>
    </row>
    <row r="24" spans="1:6" ht="12.75">
      <c r="A24" s="8"/>
      <c r="B24" s="117">
        <f>SUM(B19:B23)</f>
        <v>202095</v>
      </c>
      <c r="C24" s="117">
        <f>SUM(C19:C23)</f>
        <v>178297</v>
      </c>
      <c r="D24" s="117">
        <f>SUM(D19:D23)</f>
        <v>197152</v>
      </c>
      <c r="F24" s="5"/>
    </row>
    <row r="25" spans="1:4" ht="12.75">
      <c r="A25" s="7" t="s">
        <v>32</v>
      </c>
      <c r="B25" s="115"/>
      <c r="C25" s="115"/>
      <c r="D25" s="115"/>
    </row>
    <row r="26" spans="1:4" ht="12.75">
      <c r="A26" s="16" t="s">
        <v>33</v>
      </c>
      <c r="B26" s="115">
        <v>522</v>
      </c>
      <c r="C26" s="115">
        <v>502</v>
      </c>
      <c r="D26" s="115">
        <v>502</v>
      </c>
    </row>
    <row r="27" spans="1:4" ht="12.75">
      <c r="A27" s="16" t="s">
        <v>34</v>
      </c>
      <c r="B27" s="115">
        <v>4567</v>
      </c>
      <c r="C27" s="115">
        <v>4827</v>
      </c>
      <c r="D27" s="115">
        <v>4694</v>
      </c>
    </row>
    <row r="28" spans="1:4" ht="12.75">
      <c r="A28" s="18" t="s">
        <v>35</v>
      </c>
      <c r="B28" s="115">
        <v>1736</v>
      </c>
      <c r="C28" s="115">
        <v>1373</v>
      </c>
      <c r="D28" s="115">
        <v>945</v>
      </c>
    </row>
    <row r="29" spans="1:4" ht="12.75">
      <c r="A29" s="17" t="s">
        <v>36</v>
      </c>
      <c r="B29" s="116">
        <v>626</v>
      </c>
      <c r="C29" s="116">
        <v>644</v>
      </c>
      <c r="D29" s="116">
        <v>689</v>
      </c>
    </row>
    <row r="30" spans="1:4" ht="12.75">
      <c r="A30" s="15"/>
      <c r="B30" s="115">
        <f>SUM(B26:B29)</f>
        <v>7451</v>
      </c>
      <c r="C30" s="115">
        <f>SUM(C26:C29)</f>
        <v>7346</v>
      </c>
      <c r="D30" s="115">
        <f>SUM(D26:D29)</f>
        <v>6830</v>
      </c>
    </row>
    <row r="31" spans="1:4" ht="12.75">
      <c r="A31" s="15"/>
      <c r="B31" s="115"/>
      <c r="C31" s="115"/>
      <c r="D31" s="115"/>
    </row>
    <row r="32" spans="1:4" ht="12.75">
      <c r="A32" s="13" t="s">
        <v>37</v>
      </c>
      <c r="B32" s="117">
        <f>B30+B24+B17</f>
        <v>359975</v>
      </c>
      <c r="C32" s="117">
        <f>C30+C24+C17</f>
        <v>343492</v>
      </c>
      <c r="D32" s="117">
        <f>D30+D24+D17</f>
        <v>356609</v>
      </c>
    </row>
    <row r="33" spans="1:4" ht="12.75">
      <c r="A33" s="13"/>
      <c r="B33" s="115"/>
      <c r="C33" s="115"/>
      <c r="D33" s="115"/>
    </row>
    <row r="34" spans="1:4" ht="12.75">
      <c r="A34" s="13" t="s">
        <v>38</v>
      </c>
      <c r="B34" s="115"/>
      <c r="C34" s="115"/>
      <c r="D34" s="115"/>
    </row>
    <row r="35" spans="2:4" ht="12.75">
      <c r="B35" s="115"/>
      <c r="C35" s="115"/>
      <c r="D35" s="115"/>
    </row>
    <row r="36" spans="1:4" ht="12.75">
      <c r="A36" s="2" t="s">
        <v>39</v>
      </c>
      <c r="B36" s="115">
        <v>29274</v>
      </c>
      <c r="C36" s="115">
        <v>17261</v>
      </c>
      <c r="D36" s="115">
        <v>18827</v>
      </c>
    </row>
    <row r="37" spans="1:6" ht="12.75">
      <c r="A37" s="7" t="s">
        <v>40</v>
      </c>
      <c r="B37" s="115">
        <v>83031</v>
      </c>
      <c r="C37" s="115">
        <v>84827</v>
      </c>
      <c r="D37" s="115">
        <v>74634</v>
      </c>
      <c r="F37" s="5"/>
    </row>
    <row r="38" spans="1:6" ht="12.75">
      <c r="A38" s="7" t="s">
        <v>192</v>
      </c>
      <c r="B38" s="115"/>
      <c r="C38" s="115">
        <v>1069</v>
      </c>
      <c r="D38" s="115">
        <v>112</v>
      </c>
      <c r="E38" s="5"/>
      <c r="F38" s="5"/>
    </row>
    <row r="39" spans="1:6" ht="12.75">
      <c r="A39" s="7" t="s">
        <v>41</v>
      </c>
      <c r="B39" s="115">
        <v>1747</v>
      </c>
      <c r="C39" s="115">
        <v>2994</v>
      </c>
      <c r="D39" s="115">
        <v>986</v>
      </c>
      <c r="E39" s="5"/>
      <c r="F39" s="5"/>
    </row>
    <row r="40" spans="1:6" ht="12.75">
      <c r="A40" s="7" t="s">
        <v>33</v>
      </c>
      <c r="B40" s="115">
        <v>10989</v>
      </c>
      <c r="C40" s="115">
        <v>5988</v>
      </c>
      <c r="D40" s="115">
        <v>20368</v>
      </c>
      <c r="F40" s="5"/>
    </row>
    <row r="41" spans="1:6" ht="12.75">
      <c r="A41" s="6" t="s">
        <v>42</v>
      </c>
      <c r="B41" s="116">
        <v>10004</v>
      </c>
      <c r="C41" s="116">
        <v>8883</v>
      </c>
      <c r="D41" s="116">
        <v>6149</v>
      </c>
      <c r="E41" s="5"/>
      <c r="F41" s="5"/>
    </row>
    <row r="42" spans="1:4" ht="12.75">
      <c r="A42" s="7"/>
      <c r="B42" s="117"/>
      <c r="C42" s="117"/>
      <c r="D42" s="117"/>
    </row>
    <row r="43" spans="1:7" ht="12.75">
      <c r="A43" s="9" t="s">
        <v>43</v>
      </c>
      <c r="B43" s="117">
        <f>SUM(B36:B42)</f>
        <v>135045</v>
      </c>
      <c r="C43" s="117">
        <f>SUM(C36:C42)</f>
        <v>121022</v>
      </c>
      <c r="D43" s="117">
        <f>SUM(D36:D42)</f>
        <v>121076</v>
      </c>
      <c r="F43" s="5"/>
      <c r="G43" s="5"/>
    </row>
    <row r="44" spans="1:4" ht="12.75">
      <c r="A44" s="8"/>
      <c r="B44" s="117"/>
      <c r="C44" s="117"/>
      <c r="D44" s="117"/>
    </row>
    <row r="45" spans="1:6" ht="13.5" thickBot="1">
      <c r="A45" s="21" t="s">
        <v>44</v>
      </c>
      <c r="B45" s="122">
        <f>B32+B43</f>
        <v>495020</v>
      </c>
      <c r="C45" s="122">
        <f>C32+C43</f>
        <v>464514</v>
      </c>
      <c r="D45" s="122">
        <f>D32+D43</f>
        <v>477685</v>
      </c>
      <c r="F45" s="5"/>
    </row>
    <row r="46" spans="1:7" ht="12.75">
      <c r="A46" s="9"/>
      <c r="B46" s="117"/>
      <c r="C46" s="117"/>
      <c r="D46" s="117"/>
      <c r="F46" s="5"/>
      <c r="G46" s="5"/>
    </row>
    <row r="47" spans="2:4" ht="12.75">
      <c r="B47" s="117"/>
      <c r="C47" s="117"/>
      <c r="D47" s="117"/>
    </row>
    <row r="48" ht="12.75">
      <c r="A48" s="9"/>
    </row>
    <row r="49" ht="12.75">
      <c r="A49" s="9"/>
    </row>
    <row r="50" spans="1:4" ht="12.75">
      <c r="A50" s="89" t="s">
        <v>97</v>
      </c>
      <c r="B50" s="121" t="str">
        <f>+B5</f>
        <v>9/2009</v>
      </c>
      <c r="C50" s="121" t="str">
        <f>+C5</f>
        <v>9/2008</v>
      </c>
      <c r="D50" s="121" t="str">
        <f>+D5</f>
        <v>12/2008</v>
      </c>
    </row>
    <row r="51" ht="12.75">
      <c r="A51" s="15"/>
    </row>
    <row r="52" ht="12.75">
      <c r="A52" s="13" t="s">
        <v>45</v>
      </c>
    </row>
    <row r="54" ht="12.75">
      <c r="A54" s="4" t="s">
        <v>46</v>
      </c>
    </row>
    <row r="56" ht="12.75">
      <c r="A56" s="2" t="s">
        <v>47</v>
      </c>
    </row>
    <row r="57" spans="1:4" ht="12.75">
      <c r="A57" s="18" t="s">
        <v>48</v>
      </c>
      <c r="B57" s="115">
        <v>19399</v>
      </c>
      <c r="C57" s="115">
        <v>19399</v>
      </c>
      <c r="D57" s="115">
        <v>19399</v>
      </c>
    </row>
    <row r="58" spans="1:4" ht="12.75">
      <c r="A58" s="18" t="s">
        <v>49</v>
      </c>
      <c r="B58" s="115">
        <v>50673</v>
      </c>
      <c r="C58" s="115">
        <v>50673</v>
      </c>
      <c r="D58" s="115">
        <v>50673</v>
      </c>
    </row>
    <row r="59" spans="1:4" ht="12.75">
      <c r="A59" s="18" t="s">
        <v>50</v>
      </c>
      <c r="B59" s="115">
        <v>-3294</v>
      </c>
      <c r="C59" s="115">
        <v>-757</v>
      </c>
      <c r="D59" s="115">
        <v>-2964</v>
      </c>
    </row>
    <row r="60" spans="1:4" ht="12.75">
      <c r="A60" s="19" t="s">
        <v>51</v>
      </c>
      <c r="B60" s="115">
        <v>116773</v>
      </c>
      <c r="C60" s="115">
        <v>97556</v>
      </c>
      <c r="D60" s="115">
        <v>97799</v>
      </c>
    </row>
    <row r="61" spans="1:6" ht="12.75">
      <c r="A61" s="23" t="s">
        <v>14</v>
      </c>
      <c r="B61" s="116">
        <v>27629</v>
      </c>
      <c r="C61" s="116">
        <v>38432</v>
      </c>
      <c r="D61" s="116">
        <v>39969</v>
      </c>
      <c r="E61" s="5"/>
      <c r="F61" s="5"/>
    </row>
    <row r="62" spans="1:4" ht="12.75">
      <c r="A62" s="12"/>
      <c r="B62" s="117">
        <f>SUM(B57:B61)</f>
        <v>211180</v>
      </c>
      <c r="C62" s="117">
        <f>SUM(C57:C61)</f>
        <v>205303</v>
      </c>
      <c r="D62" s="117">
        <f>SUM(D57:D61)</f>
        <v>204876</v>
      </c>
    </row>
    <row r="63" spans="1:6" ht="12.75">
      <c r="A63" s="6" t="s">
        <v>52</v>
      </c>
      <c r="B63" s="116">
        <v>158</v>
      </c>
      <c r="C63" s="116">
        <v>189</v>
      </c>
      <c r="D63" s="116">
        <v>162</v>
      </c>
      <c r="F63" s="5"/>
    </row>
    <row r="64" spans="1:4" ht="12.75">
      <c r="A64" s="9"/>
      <c r="B64" s="117"/>
      <c r="C64" s="117"/>
      <c r="D64" s="117"/>
    </row>
    <row r="65" spans="1:4" ht="12.75">
      <c r="A65" s="13" t="s">
        <v>53</v>
      </c>
      <c r="B65" s="115">
        <f>+B63+B62</f>
        <v>211338</v>
      </c>
      <c r="C65" s="115">
        <f>+C63+C62</f>
        <v>205492</v>
      </c>
      <c r="D65" s="115">
        <f>+D63+D62</f>
        <v>205038</v>
      </c>
    </row>
    <row r="66" spans="1:4" ht="12.75">
      <c r="A66" s="13"/>
      <c r="B66" s="115"/>
      <c r="C66" s="115"/>
      <c r="D66" s="115"/>
    </row>
    <row r="67" spans="1:4" ht="12.75">
      <c r="A67" s="13" t="s">
        <v>54</v>
      </c>
      <c r="B67" s="115"/>
      <c r="C67" s="115"/>
      <c r="D67" s="115"/>
    </row>
    <row r="68" spans="1:4" ht="12.75">
      <c r="A68" s="24"/>
      <c r="B68" s="115"/>
      <c r="C68" s="115"/>
      <c r="D68" s="115"/>
    </row>
    <row r="69" spans="1:4" ht="12.75">
      <c r="A69" s="7" t="s">
        <v>55</v>
      </c>
      <c r="B69" s="115"/>
      <c r="C69" s="115"/>
      <c r="D69" s="115"/>
    </row>
    <row r="70" spans="1:4" ht="12.75">
      <c r="A70" s="18" t="s">
        <v>56</v>
      </c>
      <c r="B70" s="115">
        <v>33233</v>
      </c>
      <c r="C70" s="115">
        <v>29952</v>
      </c>
      <c r="D70" s="115">
        <v>32898</v>
      </c>
    </row>
    <row r="71" spans="1:4" ht="12.75">
      <c r="A71" s="18" t="s">
        <v>57</v>
      </c>
      <c r="B71" s="115">
        <v>673</v>
      </c>
      <c r="C71" s="115">
        <v>632</v>
      </c>
      <c r="D71" s="115">
        <v>674</v>
      </c>
    </row>
    <row r="72" spans="1:4" ht="12.75">
      <c r="A72" s="18" t="s">
        <v>58</v>
      </c>
      <c r="B72" s="115">
        <v>2011</v>
      </c>
      <c r="C72" s="115">
        <v>1128</v>
      </c>
      <c r="D72" s="115">
        <v>1741</v>
      </c>
    </row>
    <row r="73" spans="1:4" ht="12.75">
      <c r="A73" s="18" t="s">
        <v>251</v>
      </c>
      <c r="B73" s="115">
        <v>131025</v>
      </c>
      <c r="C73" s="115">
        <v>78425</v>
      </c>
      <c r="D73" s="115">
        <v>102487</v>
      </c>
    </row>
    <row r="74" spans="1:4" ht="12.75">
      <c r="A74" s="17" t="s">
        <v>59</v>
      </c>
      <c r="B74" s="116">
        <v>1592</v>
      </c>
      <c r="C74" s="116">
        <v>870</v>
      </c>
      <c r="D74" s="116">
        <v>1083</v>
      </c>
    </row>
    <row r="75" spans="2:6" ht="12.75">
      <c r="B75" s="119">
        <f>SUM(B70:B74)</f>
        <v>168534</v>
      </c>
      <c r="C75" s="119">
        <f>SUM(C70:C74)</f>
        <v>111007</v>
      </c>
      <c r="D75" s="119">
        <f>SUM(D70:D74)</f>
        <v>138883</v>
      </c>
      <c r="F75" s="5"/>
    </row>
    <row r="76" spans="1:4" ht="12.75">
      <c r="A76" s="7" t="s">
        <v>60</v>
      </c>
      <c r="B76" s="115"/>
      <c r="C76" s="115"/>
      <c r="D76" s="115"/>
    </row>
    <row r="77" spans="1:4" ht="12.75">
      <c r="A77" s="18" t="s">
        <v>251</v>
      </c>
      <c r="B77" s="115">
        <v>19247</v>
      </c>
      <c r="C77" s="115">
        <v>54092</v>
      </c>
      <c r="D77" s="115">
        <v>44569</v>
      </c>
    </row>
    <row r="78" spans="1:4" ht="12.75">
      <c r="A78" s="18" t="s">
        <v>61</v>
      </c>
      <c r="B78" s="115">
        <v>92295</v>
      </c>
      <c r="C78" s="115">
        <v>92601</v>
      </c>
      <c r="D78" s="115">
        <v>88298</v>
      </c>
    </row>
    <row r="79" spans="1:4" ht="12.75">
      <c r="A79" s="18" t="s">
        <v>193</v>
      </c>
      <c r="B79" s="115">
        <v>1205</v>
      </c>
      <c r="C79" s="115">
        <v>1078</v>
      </c>
      <c r="D79" s="115">
        <v>610</v>
      </c>
    </row>
    <row r="80" spans="1:4" ht="12.75">
      <c r="A80" s="16" t="s">
        <v>62</v>
      </c>
      <c r="B80" s="115">
        <v>2320</v>
      </c>
      <c r="C80" s="115">
        <v>244</v>
      </c>
      <c r="D80" s="115">
        <v>273</v>
      </c>
    </row>
    <row r="81" spans="1:6" ht="12.75">
      <c r="A81" s="23" t="s">
        <v>58</v>
      </c>
      <c r="B81" s="116">
        <v>81</v>
      </c>
      <c r="C81" s="116">
        <v>0</v>
      </c>
      <c r="D81" s="116">
        <v>14</v>
      </c>
      <c r="F81" s="5"/>
    </row>
    <row r="82" spans="1:6" ht="12.75">
      <c r="A82" s="8"/>
      <c r="B82" s="119">
        <f>SUM(B77:B81)</f>
        <v>115148</v>
      </c>
      <c r="C82" s="119">
        <f>SUM(C77:C81)</f>
        <v>148015</v>
      </c>
      <c r="D82" s="119">
        <f>SUM(D77:D81)</f>
        <v>133764</v>
      </c>
      <c r="F82" s="5"/>
    </row>
    <row r="83" spans="1:4" ht="12.75">
      <c r="A83" s="8"/>
      <c r="B83" s="115"/>
      <c r="C83" s="115"/>
      <c r="D83" s="115"/>
    </row>
    <row r="84" spans="1:6" ht="12.75">
      <c r="A84" s="9" t="s">
        <v>63</v>
      </c>
      <c r="B84" s="117">
        <f>+B75+B82</f>
        <v>283682</v>
      </c>
      <c r="C84" s="117">
        <f>+C75+C82</f>
        <v>259022</v>
      </c>
      <c r="D84" s="117">
        <f>+D75+D82</f>
        <v>272647</v>
      </c>
      <c r="F84" s="5"/>
    </row>
    <row r="85" spans="1:4" ht="12.75">
      <c r="A85" s="15"/>
      <c r="B85" s="115"/>
      <c r="C85" s="115"/>
      <c r="D85" s="115"/>
    </row>
    <row r="86" spans="1:6" ht="13.5" thickBot="1">
      <c r="A86" s="21" t="s">
        <v>64</v>
      </c>
      <c r="B86" s="122">
        <f>B62+B63+B84</f>
        <v>495020</v>
      </c>
      <c r="C86" s="122">
        <f>C62+C63+C84</f>
        <v>464514</v>
      </c>
      <c r="D86" s="122">
        <f>D62+D63+D84</f>
        <v>477685</v>
      </c>
      <c r="F86" s="5"/>
    </row>
    <row r="87" spans="1:2" ht="12.75">
      <c r="A87" s="3"/>
      <c r="B87" s="374"/>
    </row>
    <row r="88" spans="2:4" ht="12.75">
      <c r="B88" s="115">
        <f>+B45-B86</f>
        <v>0</v>
      </c>
      <c r="C88" s="115">
        <f>+C45-C86</f>
        <v>0</v>
      </c>
      <c r="D88" s="115">
        <f>+D45-D86</f>
        <v>0</v>
      </c>
    </row>
    <row r="89" spans="1:2" ht="12.75">
      <c r="A89" s="3"/>
      <c r="B89" s="374"/>
    </row>
  </sheetData>
  <printOptions/>
  <pageMargins left="0.99" right="0.27" top="0.984251968503937" bottom="0" header="0.77" footer="0.4921259845"/>
  <pageSetup fitToHeight="7" orientation="portrait" paperSize="9" scale="94" r:id="rId1"/>
  <rowBreaks count="1" manualBreakCount="1">
    <brk id="4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A1">
      <selection activeCell="G28" sqref="G28"/>
    </sheetView>
  </sheetViews>
  <sheetFormatPr defaultColWidth="11.421875" defaultRowHeight="12.75"/>
  <cols>
    <col min="1" max="1" width="30.421875" style="324" customWidth="1"/>
    <col min="2" max="3" width="12.28125" style="324" customWidth="1"/>
    <col min="4" max="4" width="13.140625" style="324" customWidth="1"/>
    <col min="5" max="6" width="12.28125" style="324" customWidth="1"/>
    <col min="7" max="7" width="13.140625" style="324" customWidth="1"/>
    <col min="8" max="8" width="12.28125" style="324" customWidth="1"/>
    <col min="9" max="9" width="13.00390625" style="324" customWidth="1"/>
    <col min="10" max="10" width="15.7109375" style="324" customWidth="1"/>
    <col min="11" max="16384" width="11.421875" style="324" customWidth="1"/>
  </cols>
  <sheetData>
    <row r="1" spans="1:9" ht="12.75" customHeight="1">
      <c r="A1" s="323" t="s">
        <v>102</v>
      </c>
      <c r="C1" s="325"/>
      <c r="D1" s="326"/>
      <c r="E1" s="326"/>
      <c r="F1" s="326"/>
      <c r="G1" s="326"/>
      <c r="H1" s="326"/>
      <c r="I1" s="326"/>
    </row>
    <row r="2" spans="1:9" ht="12.75" customHeight="1">
      <c r="A2" s="279"/>
      <c r="C2" s="325"/>
      <c r="D2" s="326"/>
      <c r="E2" s="326"/>
      <c r="F2" s="326"/>
      <c r="G2" s="326"/>
      <c r="H2" s="326"/>
      <c r="I2" s="326"/>
    </row>
    <row r="3" spans="1:9" ht="17.25" customHeight="1">
      <c r="A3" s="327" t="s">
        <v>245</v>
      </c>
      <c r="B3" s="325"/>
      <c r="C3" s="325"/>
      <c r="D3" s="326"/>
      <c r="E3" s="326"/>
      <c r="F3" s="328"/>
      <c r="G3" s="326"/>
      <c r="H3" s="326"/>
      <c r="I3" s="326"/>
    </row>
    <row r="4" spans="1:9" ht="12.75" customHeight="1">
      <c r="A4" s="329"/>
      <c r="B4" s="325"/>
      <c r="C4" s="325"/>
      <c r="D4" s="326"/>
      <c r="E4" s="326"/>
      <c r="F4" s="328"/>
      <c r="G4" s="326"/>
      <c r="H4" s="326"/>
      <c r="I4" s="326"/>
    </row>
    <row r="5" spans="1:9" ht="52.5" customHeight="1">
      <c r="A5" s="330" t="s">
        <v>97</v>
      </c>
      <c r="B5" s="331" t="s">
        <v>98</v>
      </c>
      <c r="C5" s="332" t="s">
        <v>99</v>
      </c>
      <c r="D5" s="331" t="s">
        <v>148</v>
      </c>
      <c r="E5" s="332" t="s">
        <v>51</v>
      </c>
      <c r="F5" s="331" t="s">
        <v>47</v>
      </c>
      <c r="G5" s="332" t="s">
        <v>52</v>
      </c>
      <c r="H5" s="332" t="s">
        <v>53</v>
      </c>
      <c r="I5" s="333"/>
    </row>
    <row r="6" spans="1:9" ht="12.75" customHeight="1">
      <c r="A6" s="326"/>
      <c r="B6" s="326"/>
      <c r="C6" s="326"/>
      <c r="D6" s="326"/>
      <c r="E6" s="326"/>
      <c r="F6" s="326"/>
      <c r="G6" s="326"/>
      <c r="H6" s="326"/>
      <c r="I6" s="334"/>
    </row>
    <row r="7" spans="1:9" ht="12.75" customHeight="1">
      <c r="A7" s="325" t="s">
        <v>220</v>
      </c>
      <c r="B7" s="335">
        <v>19399</v>
      </c>
      <c r="C7" s="335">
        <v>50673</v>
      </c>
      <c r="D7" s="335">
        <v>-2964</v>
      </c>
      <c r="E7" s="335">
        <v>137768</v>
      </c>
      <c r="F7" s="335">
        <f>SUM(B7:E7)</f>
        <v>204876</v>
      </c>
      <c r="G7" s="335">
        <v>162</v>
      </c>
      <c r="H7" s="335">
        <f>SUM(F7:G7)</f>
        <v>205038</v>
      </c>
      <c r="I7" s="306"/>
    </row>
    <row r="8" spans="1:9" ht="12.75" customHeight="1">
      <c r="A8" s="325"/>
      <c r="B8" s="335"/>
      <c r="C8" s="335"/>
      <c r="D8" s="335"/>
      <c r="E8" s="335"/>
      <c r="F8" s="335"/>
      <c r="G8" s="335"/>
      <c r="H8" s="335"/>
      <c r="I8" s="306"/>
    </row>
    <row r="9" spans="1:9" ht="25.5" customHeight="1">
      <c r="A9" s="386" t="s">
        <v>254</v>
      </c>
      <c r="B9" s="306"/>
      <c r="C9" s="338"/>
      <c r="D9" s="338"/>
      <c r="E9" s="338">
        <f>664-8</f>
        <v>656</v>
      </c>
      <c r="F9" s="338">
        <f>SUM(B9:E9)</f>
        <v>656</v>
      </c>
      <c r="G9" s="338"/>
      <c r="H9" s="338">
        <f>SUM(F9:G9)</f>
        <v>656</v>
      </c>
      <c r="I9" s="306"/>
    </row>
    <row r="10" spans="1:9" ht="12.75" customHeight="1">
      <c r="A10" s="338" t="s">
        <v>253</v>
      </c>
      <c r="B10" s="306"/>
      <c r="C10" s="338"/>
      <c r="D10" s="338"/>
      <c r="E10" s="338">
        <v>-356</v>
      </c>
      <c r="F10" s="338">
        <f>SUM(B10:E10)</f>
        <v>-356</v>
      </c>
      <c r="G10" s="338"/>
      <c r="H10" s="338">
        <f>SUM(F10:G10)</f>
        <v>-356</v>
      </c>
      <c r="I10" s="306"/>
    </row>
    <row r="11" spans="1:9" ht="12.75" customHeight="1">
      <c r="A11" s="334" t="s">
        <v>101</v>
      </c>
      <c r="B11" s="306"/>
      <c r="C11" s="338"/>
      <c r="D11" s="338"/>
      <c r="E11" s="338">
        <v>-21295</v>
      </c>
      <c r="F11" s="338">
        <f>SUM(B11:E11)</f>
        <v>-21295</v>
      </c>
      <c r="G11" s="435"/>
      <c r="H11" s="338">
        <f>SUM(F11:G11)</f>
        <v>-21295</v>
      </c>
      <c r="I11" s="339"/>
    </row>
    <row r="12" spans="1:10" ht="12.75" customHeight="1">
      <c r="A12" s="305" t="s">
        <v>219</v>
      </c>
      <c r="B12" s="337"/>
      <c r="C12" s="305"/>
      <c r="D12" s="305">
        <v>-330</v>
      </c>
      <c r="E12" s="305">
        <v>27629</v>
      </c>
      <c r="F12" s="338">
        <f>SUM(B12:E12)</f>
        <v>27299</v>
      </c>
      <c r="G12" s="305">
        <v>-4</v>
      </c>
      <c r="H12" s="338">
        <f>SUM(F12:G12)</f>
        <v>27295</v>
      </c>
      <c r="J12" s="340"/>
    </row>
    <row r="13" spans="1:8" ht="12.75" customHeight="1">
      <c r="A13" s="436"/>
      <c r="B13" s="309"/>
      <c r="C13" s="434"/>
      <c r="D13" s="434"/>
      <c r="E13" s="434"/>
      <c r="F13" s="434"/>
      <c r="G13" s="434"/>
      <c r="H13" s="434"/>
    </row>
    <row r="14" spans="1:12" ht="12.75" customHeight="1">
      <c r="A14" s="325" t="s">
        <v>268</v>
      </c>
      <c r="B14" s="335">
        <f aca="true" t="shared" si="0" ref="B14:H14">SUM(B7:B13)</f>
        <v>19399</v>
      </c>
      <c r="C14" s="335">
        <f t="shared" si="0"/>
        <v>50673</v>
      </c>
      <c r="D14" s="335">
        <f t="shared" si="0"/>
        <v>-3294</v>
      </c>
      <c r="E14" s="335">
        <f t="shared" si="0"/>
        <v>144402</v>
      </c>
      <c r="F14" s="335">
        <f t="shared" si="0"/>
        <v>211180</v>
      </c>
      <c r="G14" s="335">
        <f t="shared" si="0"/>
        <v>158</v>
      </c>
      <c r="H14" s="335">
        <f t="shared" si="0"/>
        <v>211338</v>
      </c>
      <c r="I14" s="340"/>
      <c r="J14" s="340"/>
      <c r="K14" s="340"/>
      <c r="L14" s="340"/>
    </row>
    <row r="15" spans="1:10" ht="12.75" customHeight="1">
      <c r="A15" s="341"/>
      <c r="C15" s="336"/>
      <c r="D15" s="342"/>
      <c r="E15" s="342"/>
      <c r="F15" s="342"/>
      <c r="G15" s="342"/>
      <c r="H15" s="342"/>
      <c r="I15" s="340"/>
      <c r="J15" s="340"/>
    </row>
    <row r="16" spans="1:8" ht="12.75" customHeight="1">
      <c r="A16" s="341"/>
      <c r="B16" s="337"/>
      <c r="C16" s="305"/>
      <c r="D16" s="336"/>
      <c r="E16" s="336"/>
      <c r="F16" s="336"/>
      <c r="G16" s="336"/>
      <c r="H16" s="336"/>
    </row>
    <row r="17" spans="1:8" ht="12.75" customHeight="1">
      <c r="A17" s="325" t="s">
        <v>201</v>
      </c>
      <c r="B17" s="335">
        <v>19392</v>
      </c>
      <c r="C17" s="406">
        <v>50474</v>
      </c>
      <c r="D17" s="406">
        <v>14055</v>
      </c>
      <c r="E17" s="406">
        <v>118236</v>
      </c>
      <c r="F17" s="406">
        <f>SUM(B17:E17)</f>
        <v>202157</v>
      </c>
      <c r="G17" s="406">
        <v>187</v>
      </c>
      <c r="H17" s="406">
        <f>SUM(F17:G17)</f>
        <v>202344</v>
      </c>
    </row>
    <row r="18" spans="1:8" ht="12.75" customHeight="1">
      <c r="A18" s="325"/>
      <c r="B18" s="335"/>
      <c r="C18" s="406"/>
      <c r="D18" s="406"/>
      <c r="E18" s="406"/>
      <c r="F18" s="406"/>
      <c r="G18" s="406"/>
      <c r="H18" s="406"/>
    </row>
    <row r="19" spans="1:8" ht="12.75" customHeight="1">
      <c r="A19" s="420" t="s">
        <v>258</v>
      </c>
      <c r="B19" s="337">
        <v>7</v>
      </c>
      <c r="C19" s="337">
        <v>199</v>
      </c>
      <c r="D19" s="337"/>
      <c r="E19" s="337"/>
      <c r="F19" s="337">
        <f>SUM(B19:E19)</f>
        <v>206</v>
      </c>
      <c r="G19" s="337"/>
      <c r="H19" s="337">
        <f>SUM(F19:G19)</f>
        <v>206</v>
      </c>
    </row>
    <row r="20" spans="1:8" ht="25.5" customHeight="1">
      <c r="A20" s="386" t="s">
        <v>254</v>
      </c>
      <c r="B20" s="337"/>
      <c r="C20" s="337"/>
      <c r="D20" s="337"/>
      <c r="E20" s="337">
        <v>643</v>
      </c>
      <c r="F20" s="337">
        <f>SUM(B20:E20)</f>
        <v>643</v>
      </c>
      <c r="G20" s="337"/>
      <c r="H20" s="337">
        <f>SUM(F20:G20)</f>
        <v>643</v>
      </c>
    </row>
    <row r="21" spans="1:8" ht="12.75" customHeight="1">
      <c r="A21" s="337" t="s">
        <v>101</v>
      </c>
      <c r="B21" s="337"/>
      <c r="C21" s="337"/>
      <c r="D21" s="337"/>
      <c r="E21" s="337">
        <v>-21323</v>
      </c>
      <c r="F21" s="337">
        <f>+E21</f>
        <v>-21323</v>
      </c>
      <c r="G21" s="337"/>
      <c r="H21" s="337">
        <f>+F21</f>
        <v>-21323</v>
      </c>
    </row>
    <row r="22" spans="1:8" s="341" customFormat="1" ht="12.75" customHeight="1">
      <c r="A22" s="338" t="s">
        <v>219</v>
      </c>
      <c r="B22" s="306"/>
      <c r="C22" s="306"/>
      <c r="D22" s="306">
        <v>-14812</v>
      </c>
      <c r="E22" s="306">
        <v>38432</v>
      </c>
      <c r="F22" s="337">
        <f>SUM(B22:E22)</f>
        <v>23620</v>
      </c>
      <c r="G22" s="306">
        <v>2</v>
      </c>
      <c r="H22" s="306">
        <f>SUM(F22:G22)</f>
        <v>23622</v>
      </c>
    </row>
    <row r="23" spans="1:8" s="341" customFormat="1" ht="12.75" customHeight="1">
      <c r="A23" s="421"/>
      <c r="B23" s="309"/>
      <c r="C23" s="309"/>
      <c r="D23" s="309"/>
      <c r="E23" s="309"/>
      <c r="F23" s="309"/>
      <c r="G23" s="309"/>
      <c r="H23" s="309"/>
    </row>
    <row r="24" spans="1:8" ht="12.75" customHeight="1">
      <c r="A24" s="325" t="s">
        <v>266</v>
      </c>
      <c r="B24" s="335">
        <f aca="true" t="shared" si="1" ref="B24:H24">SUM(B17:B23)</f>
        <v>19399</v>
      </c>
      <c r="C24" s="406">
        <f>SUM(C17:C23)</f>
        <v>50673</v>
      </c>
      <c r="D24" s="335">
        <f t="shared" si="1"/>
        <v>-757</v>
      </c>
      <c r="E24" s="335">
        <f t="shared" si="1"/>
        <v>135988</v>
      </c>
      <c r="F24" s="335">
        <f t="shared" si="1"/>
        <v>205303</v>
      </c>
      <c r="G24" s="335">
        <f t="shared" si="1"/>
        <v>189</v>
      </c>
      <c r="H24" s="335">
        <f t="shared" si="1"/>
        <v>205492</v>
      </c>
    </row>
    <row r="25" spans="2:3" ht="12.75" customHeight="1">
      <c r="B25" s="337"/>
      <c r="C25" s="337"/>
    </row>
    <row r="26" spans="2:5" ht="15">
      <c r="B26" s="337"/>
      <c r="C26" s="337"/>
      <c r="E26" s="340"/>
    </row>
    <row r="27" spans="2:3" ht="15">
      <c r="B27" s="337"/>
      <c r="C27" s="337"/>
    </row>
    <row r="28" spans="2:3" ht="15">
      <c r="B28" s="337"/>
      <c r="C28" s="337"/>
    </row>
    <row r="29" spans="2:8" ht="15">
      <c r="B29" s="400"/>
      <c r="C29" s="337"/>
      <c r="D29" s="340"/>
      <c r="E29" s="340"/>
      <c r="G29" s="340"/>
      <c r="H29" s="340"/>
    </row>
    <row r="30" spans="2:3" ht="15">
      <c r="B30" s="337"/>
      <c r="C30" s="337"/>
    </row>
    <row r="31" spans="2:6" ht="15">
      <c r="B31" s="337"/>
      <c r="C31" s="337"/>
      <c r="F31" s="340"/>
    </row>
    <row r="32" spans="2:4" ht="15">
      <c r="B32" s="337"/>
      <c r="C32" s="337"/>
      <c r="D32" s="340"/>
    </row>
    <row r="33" spans="2:3" ht="15">
      <c r="B33" s="337"/>
      <c r="C33" s="337"/>
    </row>
    <row r="34" spans="2:3" ht="15">
      <c r="B34" s="337"/>
      <c r="C34" s="337"/>
    </row>
    <row r="35" ht="15">
      <c r="D35" s="340"/>
    </row>
  </sheetData>
  <sheetProtection/>
  <printOptions/>
  <pageMargins left="0.75" right="0.28" top="1" bottom="1" header="0.4921259845" footer="0.4921259845"/>
  <pageSetup fitToHeight="1" fitToWidth="1" horizontalDpi="1200" verticalDpi="12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workbookViewId="0" topLeftCell="A1">
      <selection activeCell="H10" sqref="H10"/>
    </sheetView>
  </sheetViews>
  <sheetFormatPr defaultColWidth="9.140625" defaultRowHeight="12.75"/>
  <cols>
    <col min="1" max="1" width="40.7109375" style="0" customWidth="1"/>
    <col min="2" max="5" width="10.28125" style="263" customWidth="1"/>
    <col min="6" max="6" width="10.28125" style="0" customWidth="1"/>
    <col min="7" max="7" width="10.7109375" style="0" customWidth="1"/>
  </cols>
  <sheetData>
    <row r="1" spans="1:3" ht="12.75">
      <c r="A1" s="323" t="s">
        <v>102</v>
      </c>
      <c r="B1" s="323"/>
      <c r="C1" s="323"/>
    </row>
    <row r="3" spans="1:3" ht="15.75">
      <c r="A3" s="210" t="s">
        <v>194</v>
      </c>
      <c r="B3" s="392"/>
      <c r="C3" s="392"/>
    </row>
    <row r="4" spans="4:7" ht="12.75">
      <c r="D4" s="393"/>
      <c r="E4" s="277"/>
      <c r="F4" s="200"/>
      <c r="G4" s="200"/>
    </row>
    <row r="5" spans="4:7" ht="12.75">
      <c r="D5" s="277"/>
      <c r="E5" s="277"/>
      <c r="F5" s="200"/>
      <c r="G5" s="200"/>
    </row>
    <row r="6" spans="1:7" ht="12.75">
      <c r="A6" s="214" t="s">
        <v>188</v>
      </c>
      <c r="B6" s="353" t="s">
        <v>261</v>
      </c>
      <c r="C6" s="353" t="s">
        <v>236</v>
      </c>
      <c r="D6" s="353" t="s">
        <v>262</v>
      </c>
      <c r="E6" s="353" t="s">
        <v>263</v>
      </c>
      <c r="F6" s="353" t="s">
        <v>211</v>
      </c>
      <c r="G6" s="211"/>
    </row>
    <row r="7" spans="1:7" ht="12.75">
      <c r="A7" s="200"/>
      <c r="B7" s="275"/>
      <c r="C7" s="275"/>
      <c r="D7" s="275"/>
      <c r="E7" s="275"/>
      <c r="F7" s="275"/>
      <c r="G7" s="202"/>
    </row>
    <row r="8" spans="1:7" ht="12.75">
      <c r="A8" s="214" t="s">
        <v>9</v>
      </c>
      <c r="B8" s="457">
        <v>16.9</v>
      </c>
      <c r="C8" s="458">
        <v>17.6</v>
      </c>
      <c r="D8" s="457">
        <v>41.8</v>
      </c>
      <c r="E8" s="458">
        <v>50.6</v>
      </c>
      <c r="F8" s="458">
        <v>55.5</v>
      </c>
      <c r="G8" s="212"/>
    </row>
    <row r="9" spans="1:7" ht="12.75">
      <c r="A9" s="200"/>
      <c r="B9" s="444"/>
      <c r="C9" s="276"/>
      <c r="D9" s="444"/>
      <c r="E9" s="276"/>
      <c r="F9" s="276"/>
      <c r="G9" s="212"/>
    </row>
    <row r="10" spans="1:7" ht="12.75" customHeight="1">
      <c r="A10" s="200" t="s">
        <v>189</v>
      </c>
      <c r="B10" s="445"/>
      <c r="C10" s="277"/>
      <c r="D10" s="445"/>
      <c r="E10" s="277"/>
      <c r="F10" s="277"/>
      <c r="G10" s="202"/>
    </row>
    <row r="11" spans="1:7" ht="12.75" customHeight="1">
      <c r="A11" s="200"/>
      <c r="B11" s="445"/>
      <c r="C11" s="277"/>
      <c r="D11" s="445"/>
      <c r="E11" s="277"/>
      <c r="F11" s="277"/>
      <c r="G11" s="202"/>
    </row>
    <row r="12" spans="1:7" ht="12.75" customHeight="1">
      <c r="A12" s="200" t="s">
        <v>227</v>
      </c>
      <c r="B12" s="445"/>
      <c r="C12" s="277"/>
      <c r="D12" s="445"/>
      <c r="E12" s="277"/>
      <c r="F12" s="277">
        <v>3.1</v>
      </c>
      <c r="G12" s="202"/>
    </row>
    <row r="13" spans="1:7" ht="12.75" customHeight="1">
      <c r="A13" s="200" t="s">
        <v>228</v>
      </c>
      <c r="B13" s="445">
        <v>-0.4</v>
      </c>
      <c r="C13" s="277"/>
      <c r="D13" s="445">
        <f>-0.4</f>
        <v>-0.4</v>
      </c>
      <c r="E13" s="277"/>
      <c r="F13" s="277">
        <v>2.6</v>
      </c>
      <c r="G13" s="202"/>
    </row>
    <row r="14" spans="1:7" ht="12.75" customHeight="1">
      <c r="A14" s="200" t="s">
        <v>229</v>
      </c>
      <c r="B14" s="445"/>
      <c r="C14" s="277"/>
      <c r="D14" s="445"/>
      <c r="E14" s="277"/>
      <c r="F14" s="277">
        <v>1.1</v>
      </c>
      <c r="G14" s="202"/>
    </row>
    <row r="15" spans="1:7" ht="12.75" customHeight="1">
      <c r="A15" s="201" t="s">
        <v>207</v>
      </c>
      <c r="B15" s="445"/>
      <c r="C15" s="277"/>
      <c r="D15" s="445"/>
      <c r="E15" s="277">
        <v>-14.3</v>
      </c>
      <c r="F15" s="277">
        <v>-14.3</v>
      </c>
      <c r="G15" s="202"/>
    </row>
    <row r="16" spans="1:7" ht="12.75" customHeight="1">
      <c r="A16" s="202" t="s">
        <v>168</v>
      </c>
      <c r="B16" s="445"/>
      <c r="C16" s="277">
        <v>-1.3</v>
      </c>
      <c r="D16" s="445"/>
      <c r="E16" s="277">
        <v>0.1</v>
      </c>
      <c r="F16" s="278">
        <v>-3</v>
      </c>
      <c r="G16" s="202"/>
    </row>
    <row r="17" spans="1:7" ht="12.75" customHeight="1">
      <c r="A17" s="377" t="s">
        <v>234</v>
      </c>
      <c r="B17" s="445">
        <v>0.2</v>
      </c>
      <c r="C17" s="277"/>
      <c r="D17" s="445">
        <f>0.7+0.1+0.5+0.1</f>
        <v>1.4</v>
      </c>
      <c r="E17" s="277"/>
      <c r="F17" s="278"/>
      <c r="G17" s="202"/>
    </row>
    <row r="18" spans="1:7" ht="12.75" customHeight="1">
      <c r="A18" s="377" t="s">
        <v>255</v>
      </c>
      <c r="B18" s="445">
        <v>-0.1</v>
      </c>
      <c r="C18" s="277"/>
      <c r="D18" s="445">
        <f>0.4-0.1</f>
        <v>0.30000000000000004</v>
      </c>
      <c r="E18" s="277"/>
      <c r="F18" s="278"/>
      <c r="G18" s="202"/>
    </row>
    <row r="19" spans="1:7" s="213" customFormat="1" ht="27" customHeight="1">
      <c r="A19" s="453" t="s">
        <v>257</v>
      </c>
      <c r="B19" s="454"/>
      <c r="C19" s="455"/>
      <c r="D19" s="454">
        <v>-0.5</v>
      </c>
      <c r="E19" s="455"/>
      <c r="F19" s="456"/>
      <c r="G19" s="202"/>
    </row>
    <row r="20" spans="1:7" ht="12.75">
      <c r="A20" s="202" t="s">
        <v>190</v>
      </c>
      <c r="B20" s="447">
        <f>SUM(B8:B19)</f>
        <v>16.599999999999998</v>
      </c>
      <c r="C20" s="448">
        <f>SUM(C8:C19)</f>
        <v>16.3</v>
      </c>
      <c r="D20" s="447">
        <f>SUM(D8:D19)</f>
        <v>42.599999999999994</v>
      </c>
      <c r="E20" s="448">
        <f>SUM(E8:E19)</f>
        <v>36.4</v>
      </c>
      <c r="F20" s="448">
        <f>SUM(F8:F19)</f>
        <v>45</v>
      </c>
      <c r="G20" s="213"/>
    </row>
    <row r="22" spans="1:3" ht="12.75">
      <c r="A22" s="199"/>
      <c r="B22" s="393"/>
      <c r="C22" s="393"/>
    </row>
    <row r="24" spans="2:4" ht="12.75">
      <c r="B24" s="449"/>
      <c r="D24" s="449"/>
    </row>
    <row r="35" ht="12.75">
      <c r="E35" s="446"/>
    </row>
  </sheetData>
  <printOptions/>
  <pageMargins left="0.75" right="0.75" top="1" bottom="1" header="0.4921259845" footer="0.4921259845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B16" sqref="B16"/>
    </sheetView>
  </sheetViews>
  <sheetFormatPr defaultColWidth="9.140625" defaultRowHeight="12.75"/>
  <cols>
    <col min="1" max="1" width="50.421875" style="45" customWidth="1"/>
    <col min="2" max="4" width="10.140625" style="45" customWidth="1"/>
    <col min="5" max="5" width="10.140625" style="186" customWidth="1"/>
    <col min="6" max="6" width="10.140625" style="135" customWidth="1"/>
    <col min="7" max="16384" width="9.140625" style="45" customWidth="1"/>
  </cols>
  <sheetData>
    <row r="1" spans="1:6" ht="12.75">
      <c r="A1" s="323" t="s">
        <v>102</v>
      </c>
      <c r="B1" s="44"/>
      <c r="C1" s="44"/>
      <c r="D1" s="44"/>
      <c r="E1" s="183"/>
      <c r="F1" s="132"/>
    </row>
    <row r="2" spans="1:6" ht="12.75">
      <c r="A2" s="44"/>
      <c r="B2" s="44"/>
      <c r="C2" s="44"/>
      <c r="D2" s="44"/>
      <c r="E2" s="183"/>
      <c r="F2" s="132"/>
    </row>
    <row r="3" spans="1:6" ht="15.75">
      <c r="A3" s="103" t="s">
        <v>103</v>
      </c>
      <c r="B3" s="103"/>
      <c r="C3" s="103"/>
      <c r="D3" s="103"/>
      <c r="E3" s="184"/>
      <c r="F3" s="179"/>
    </row>
    <row r="4" spans="1:6" ht="12.75">
      <c r="A4" s="46"/>
      <c r="B4" s="46"/>
      <c r="C4" s="46"/>
      <c r="D4" s="46"/>
      <c r="E4" s="185"/>
      <c r="F4" s="179"/>
    </row>
    <row r="5" spans="1:6" ht="12.75">
      <c r="A5" s="47"/>
      <c r="B5" s="378" t="s">
        <v>261</v>
      </c>
      <c r="C5" s="378" t="s">
        <v>236</v>
      </c>
      <c r="D5" s="378" t="s">
        <v>262</v>
      </c>
      <c r="E5" s="407" t="s">
        <v>263</v>
      </c>
      <c r="F5" s="399" t="s">
        <v>211</v>
      </c>
    </row>
    <row r="6" spans="1:6" ht="12.75">
      <c r="A6" s="48"/>
      <c r="B6" s="219"/>
      <c r="C6" s="219"/>
      <c r="D6" s="219"/>
      <c r="E6" s="408"/>
      <c r="F6" s="219"/>
    </row>
    <row r="7" spans="1:9" ht="12.75">
      <c r="A7" s="376" t="s">
        <v>19</v>
      </c>
      <c r="B7" s="220">
        <v>0.3</v>
      </c>
      <c r="C7" s="220">
        <v>0.31</v>
      </c>
      <c r="D7" s="220">
        <v>0.71</v>
      </c>
      <c r="E7" s="180">
        <v>0.99</v>
      </c>
      <c r="F7" s="180">
        <v>1.03</v>
      </c>
      <c r="G7" s="49"/>
      <c r="H7" s="49"/>
      <c r="I7" s="50"/>
    </row>
    <row r="8" spans="1:9" ht="12.75">
      <c r="A8" s="376" t="s">
        <v>20</v>
      </c>
      <c r="B8" s="220">
        <v>0.3</v>
      </c>
      <c r="C8" s="220">
        <v>0.31</v>
      </c>
      <c r="D8" s="220">
        <v>0.71</v>
      </c>
      <c r="E8" s="180">
        <v>0.99</v>
      </c>
      <c r="F8" s="180">
        <v>1.03</v>
      </c>
      <c r="G8" s="49"/>
      <c r="H8" s="49"/>
      <c r="I8" s="50"/>
    </row>
    <row r="9" spans="1:8" ht="12.75">
      <c r="A9" s="376" t="s">
        <v>105</v>
      </c>
      <c r="B9" s="220">
        <v>0.25</v>
      </c>
      <c r="C9" s="220">
        <v>0.41</v>
      </c>
      <c r="D9" s="220">
        <v>1.18</v>
      </c>
      <c r="E9" s="220">
        <v>1.08</v>
      </c>
      <c r="F9" s="242">
        <v>1.82</v>
      </c>
      <c r="G9" s="52"/>
      <c r="H9" s="51"/>
    </row>
    <row r="10" spans="1:8" ht="12.75">
      <c r="A10" s="376" t="s">
        <v>110</v>
      </c>
      <c r="B10" s="222">
        <v>8.2</v>
      </c>
      <c r="C10" s="222">
        <v>9.7</v>
      </c>
      <c r="D10" s="222">
        <v>16.6</v>
      </c>
      <c r="E10" s="180">
        <v>28.3</v>
      </c>
      <c r="F10" s="222">
        <v>25</v>
      </c>
      <c r="G10" s="51"/>
      <c r="H10" s="53"/>
    </row>
    <row r="11" spans="1:8" ht="12.75">
      <c r="A11" s="376" t="s">
        <v>111</v>
      </c>
      <c r="B11" s="134">
        <v>9676</v>
      </c>
      <c r="C11" s="134">
        <v>20817</v>
      </c>
      <c r="D11" s="134">
        <v>34132</v>
      </c>
      <c r="E11" s="221">
        <v>52238</v>
      </c>
      <c r="F11" s="221">
        <v>84249</v>
      </c>
      <c r="G11" s="54"/>
      <c r="H11" s="90"/>
    </row>
    <row r="12" spans="1:8" ht="12.75">
      <c r="A12" s="376" t="s">
        <v>112</v>
      </c>
      <c r="B12" s="134">
        <v>10101</v>
      </c>
      <c r="C12" s="134">
        <v>9448</v>
      </c>
      <c r="D12" s="134">
        <v>29916</v>
      </c>
      <c r="E12" s="134">
        <v>28067</v>
      </c>
      <c r="F12" s="134">
        <v>40985</v>
      </c>
      <c r="G12" s="53"/>
      <c r="H12" s="90"/>
    </row>
    <row r="13" spans="1:8" ht="12.75">
      <c r="A13" s="376"/>
      <c r="B13" s="376"/>
      <c r="C13" s="376"/>
      <c r="D13" s="376"/>
      <c r="E13" s="180"/>
      <c r="F13" s="222"/>
      <c r="G13" s="53"/>
      <c r="H13" s="53"/>
    </row>
    <row r="14" spans="1:8" ht="12.75">
      <c r="A14" s="394" t="s">
        <v>104</v>
      </c>
      <c r="B14" s="220"/>
      <c r="C14" s="220"/>
      <c r="D14" s="220">
        <v>5.45</v>
      </c>
      <c r="E14" s="220">
        <v>5.29</v>
      </c>
      <c r="F14" s="220">
        <v>5.28</v>
      </c>
      <c r="G14" s="53"/>
      <c r="H14" s="102"/>
    </row>
    <row r="15" spans="1:8" ht="12.75">
      <c r="A15" s="132" t="s">
        <v>106</v>
      </c>
      <c r="B15" s="132"/>
      <c r="C15" s="132"/>
      <c r="D15" s="132">
        <v>17.7</v>
      </c>
      <c r="E15" s="180">
        <v>25.1</v>
      </c>
      <c r="F15" s="222">
        <v>19.6</v>
      </c>
      <c r="G15" s="53"/>
      <c r="H15" s="53"/>
    </row>
    <row r="16" spans="1:8" ht="12.75">
      <c r="A16" s="376" t="s">
        <v>107</v>
      </c>
      <c r="B16" s="132"/>
      <c r="C16" s="132"/>
      <c r="D16" s="441">
        <v>16</v>
      </c>
      <c r="E16" s="222">
        <v>21</v>
      </c>
      <c r="F16" s="222">
        <v>17.1</v>
      </c>
      <c r="G16" s="44"/>
      <c r="H16" s="181"/>
    </row>
    <row r="17" spans="1:8" ht="12.75">
      <c r="A17" s="376" t="s">
        <v>108</v>
      </c>
      <c r="B17" s="132"/>
      <c r="C17" s="132"/>
      <c r="D17" s="132">
        <v>43.3</v>
      </c>
      <c r="E17" s="133">
        <v>44.9</v>
      </c>
      <c r="F17" s="354">
        <v>43.2</v>
      </c>
      <c r="G17" s="55"/>
      <c r="H17" s="182"/>
    </row>
    <row r="18" spans="1:8" ht="12.75">
      <c r="A18" s="376" t="s">
        <v>109</v>
      </c>
      <c r="B18" s="132"/>
      <c r="C18" s="132"/>
      <c r="D18" s="132">
        <v>61.2</v>
      </c>
      <c r="E18" s="133">
        <v>57.3</v>
      </c>
      <c r="F18" s="133">
        <v>58.8</v>
      </c>
      <c r="G18" s="55"/>
      <c r="H18" s="182"/>
    </row>
    <row r="19" spans="1:8" ht="12.75">
      <c r="A19" s="376" t="s">
        <v>113</v>
      </c>
      <c r="B19" s="90"/>
      <c r="C19" s="90"/>
      <c r="D19" s="90">
        <v>129278</v>
      </c>
      <c r="E19" s="90">
        <v>117646</v>
      </c>
      <c r="F19" s="90">
        <v>120539</v>
      </c>
      <c r="G19" s="56"/>
      <c r="H19" s="90"/>
    </row>
    <row r="20" spans="1:8" ht="12.75">
      <c r="A20" s="43" t="s">
        <v>195</v>
      </c>
      <c r="B20" s="90"/>
      <c r="C20" s="90"/>
      <c r="D20" s="90">
        <v>8254</v>
      </c>
      <c r="E20" s="90">
        <v>8177</v>
      </c>
      <c r="F20" s="90">
        <v>8363</v>
      </c>
      <c r="G20" s="56"/>
      <c r="H20" s="55"/>
    </row>
    <row r="21" spans="1:8" ht="12.75">
      <c r="A21" s="43" t="s">
        <v>242</v>
      </c>
      <c r="B21" s="90"/>
      <c r="C21" s="90"/>
      <c r="D21" s="90">
        <v>9101</v>
      </c>
      <c r="E21" s="90">
        <v>9625</v>
      </c>
      <c r="F21" s="90">
        <v>9490</v>
      </c>
      <c r="G21" s="56"/>
      <c r="H21" s="56"/>
    </row>
    <row r="22" spans="1:8" ht="12.75">
      <c r="A22" s="376"/>
      <c r="B22" s="376"/>
      <c r="C22" s="376"/>
      <c r="D22" s="376"/>
      <c r="E22" s="180"/>
      <c r="F22" s="90"/>
      <c r="G22" s="134"/>
      <c r="H22" s="56"/>
    </row>
    <row r="23" spans="1:8" ht="12.75">
      <c r="A23" s="43" t="s">
        <v>259</v>
      </c>
      <c r="B23" s="376"/>
      <c r="C23" s="376"/>
      <c r="D23" s="376"/>
      <c r="E23" s="180"/>
      <c r="F23" s="90"/>
      <c r="G23" s="134"/>
      <c r="H23" s="44"/>
    </row>
    <row r="24" spans="1:8" ht="12.75">
      <c r="A24" s="376" t="s">
        <v>114</v>
      </c>
      <c r="B24" s="90"/>
      <c r="C24" s="90"/>
      <c r="D24" s="90">
        <v>38785</v>
      </c>
      <c r="E24" s="90">
        <v>38795</v>
      </c>
      <c r="F24" s="90">
        <v>38796</v>
      </c>
      <c r="G24" s="132"/>
      <c r="H24" s="56"/>
    </row>
    <row r="25" spans="1:8" ht="12.75">
      <c r="A25" s="376" t="s">
        <v>115</v>
      </c>
      <c r="B25" s="90"/>
      <c r="C25" s="90"/>
      <c r="D25" s="90">
        <v>38769</v>
      </c>
      <c r="E25" s="90">
        <v>38799</v>
      </c>
      <c r="F25" s="90">
        <v>38799</v>
      </c>
      <c r="G25" s="132"/>
      <c r="H25" s="56"/>
    </row>
    <row r="26" spans="1:8" ht="12.75">
      <c r="A26" s="376" t="s">
        <v>116</v>
      </c>
      <c r="B26" s="90"/>
      <c r="C26" s="90"/>
      <c r="D26" s="90">
        <v>38785</v>
      </c>
      <c r="E26" s="409">
        <v>38820</v>
      </c>
      <c r="F26" s="90">
        <v>38817</v>
      </c>
      <c r="G26" s="134"/>
      <c r="H26" s="56"/>
    </row>
    <row r="27" spans="1:7" ht="12.75">
      <c r="A27" s="132"/>
      <c r="B27" s="132"/>
      <c r="C27" s="132"/>
      <c r="D27" s="132"/>
      <c r="E27" s="180"/>
      <c r="F27" s="132"/>
      <c r="G27" s="134"/>
    </row>
    <row r="28" spans="1:7" ht="12.75">
      <c r="A28" s="459" t="s">
        <v>240</v>
      </c>
      <c r="B28" s="459"/>
      <c r="C28" s="459"/>
      <c r="D28" s="459"/>
      <c r="E28" s="459"/>
      <c r="F28" s="460"/>
      <c r="G28" s="134"/>
    </row>
    <row r="29" spans="1:7" ht="12.75">
      <c r="A29" s="460"/>
      <c r="B29" s="460"/>
      <c r="C29" s="460"/>
      <c r="D29" s="460"/>
      <c r="E29" s="460"/>
      <c r="F29" s="460"/>
      <c r="G29" s="134"/>
    </row>
    <row r="30" ht="12.75">
      <c r="A30" s="240"/>
    </row>
    <row r="49" ht="14.25" customHeight="1"/>
    <row r="50" ht="14.25" customHeight="1"/>
    <row r="51" ht="14.25" customHeight="1"/>
  </sheetData>
  <mergeCells count="1">
    <mergeCell ref="A28:F29"/>
  </mergeCells>
  <printOptions/>
  <pageMargins left="0.7480314960629921" right="0.7480314960629921" top="0.984251968503937" bottom="0" header="0.4921259845" footer="0.4921259845"/>
  <pageSetup fitToHeight="1" fitToWidth="1" orientation="portrait" paperSize="9" scale="86" r:id="rId1"/>
  <headerFooter alignWithMargins="0">
    <oddFooter>&amp;R&amp;8&amp;F/&amp;A</oddFooter>
  </headerFooter>
  <rowBreaks count="2" manualBreakCount="2">
    <brk id="35" max="65535" man="1"/>
    <brk id="56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workbookViewId="0" topLeftCell="A37">
      <selection activeCell="B14" sqref="B14"/>
    </sheetView>
  </sheetViews>
  <sheetFormatPr defaultColWidth="9.140625" defaultRowHeight="12.75"/>
  <cols>
    <col min="1" max="1" width="58.8515625" style="25" customWidth="1"/>
    <col min="2" max="4" width="12.28125" style="124" customWidth="1"/>
    <col min="5" max="16384" width="9.140625" style="25" customWidth="1"/>
  </cols>
  <sheetData>
    <row r="1" ht="12.75">
      <c r="A1" s="323" t="s">
        <v>102</v>
      </c>
    </row>
    <row r="3" spans="1:4" ht="15.75">
      <c r="A3" s="27" t="s">
        <v>179</v>
      </c>
      <c r="B3" s="136"/>
      <c r="C3" s="136"/>
      <c r="D3" s="136"/>
    </row>
    <row r="4" ht="12.75">
      <c r="A4" s="28"/>
    </row>
    <row r="5" spans="1:4" ht="12.75">
      <c r="A5" s="29" t="s">
        <v>65</v>
      </c>
      <c r="B5" s="121" t="s">
        <v>264</v>
      </c>
      <c r="C5" s="121" t="s">
        <v>265</v>
      </c>
      <c r="D5" s="121" t="s">
        <v>226</v>
      </c>
    </row>
    <row r="6" ht="12.75">
      <c r="A6" s="28"/>
    </row>
    <row r="7" ht="12.75">
      <c r="A7" s="30" t="s">
        <v>66</v>
      </c>
    </row>
    <row r="8" spans="1:6" ht="12.75">
      <c r="A8" s="31" t="s">
        <v>14</v>
      </c>
      <c r="B8" s="218">
        <v>27636</v>
      </c>
      <c r="C8" s="218">
        <v>38436</v>
      </c>
      <c r="D8" s="218">
        <v>39968</v>
      </c>
      <c r="F8" s="26"/>
    </row>
    <row r="9" spans="1:4" ht="12.75">
      <c r="A9" s="30" t="s">
        <v>143</v>
      </c>
      <c r="B9" s="243"/>
      <c r="C9" s="243"/>
      <c r="D9" s="243"/>
    </row>
    <row r="10" spans="1:7" ht="12.75">
      <c r="A10" s="34" t="s">
        <v>144</v>
      </c>
      <c r="B10" s="128">
        <v>9964</v>
      </c>
      <c r="C10" s="128">
        <v>8745</v>
      </c>
      <c r="D10" s="128">
        <v>10724</v>
      </c>
      <c r="G10" s="26"/>
    </row>
    <row r="11" spans="1:4" ht="12.75">
      <c r="A11" s="34" t="s">
        <v>145</v>
      </c>
      <c r="B11" s="128">
        <v>29916</v>
      </c>
      <c r="C11" s="128">
        <v>28067</v>
      </c>
      <c r="D11" s="128">
        <v>40985</v>
      </c>
    </row>
    <row r="12" spans="1:4" ht="12.75">
      <c r="A12" s="34" t="s">
        <v>146</v>
      </c>
      <c r="B12" s="128">
        <v>4160</v>
      </c>
      <c r="C12" s="128">
        <v>3436</v>
      </c>
      <c r="D12" s="128">
        <v>4806</v>
      </c>
    </row>
    <row r="13" spans="1:4" ht="12.75">
      <c r="A13" s="34" t="s">
        <v>168</v>
      </c>
      <c r="B13" s="128">
        <v>0</v>
      </c>
      <c r="C13" s="128">
        <v>81</v>
      </c>
      <c r="D13" s="128">
        <v>-2221</v>
      </c>
    </row>
    <row r="14" spans="1:4" ht="12.75">
      <c r="A14" s="34" t="s">
        <v>230</v>
      </c>
      <c r="B14" s="128"/>
      <c r="C14" s="128">
        <v>-14258</v>
      </c>
      <c r="D14" s="128">
        <v>-14258</v>
      </c>
    </row>
    <row r="15" spans="1:4" ht="12.75">
      <c r="A15" s="34" t="s">
        <v>231</v>
      </c>
      <c r="B15" s="128"/>
      <c r="C15" s="128"/>
      <c r="D15" s="128">
        <v>2616</v>
      </c>
    </row>
    <row r="16" spans="1:6" s="101" customFormat="1" ht="12.75">
      <c r="A16" s="41" t="s">
        <v>147</v>
      </c>
      <c r="B16" s="244">
        <f>18+-1+665+302-31</f>
        <v>953</v>
      </c>
      <c r="C16" s="244">
        <v>-906</v>
      </c>
      <c r="D16" s="244">
        <v>444</v>
      </c>
      <c r="E16" s="232"/>
      <c r="F16" s="232"/>
    </row>
    <row r="17" spans="1:4" ht="12.75">
      <c r="A17" s="33" t="s">
        <v>67</v>
      </c>
      <c r="B17" s="238">
        <f>SUM(B8:B16)</f>
        <v>72629</v>
      </c>
      <c r="C17" s="238">
        <f>SUM(C8:C16)</f>
        <v>63601</v>
      </c>
      <c r="D17" s="238">
        <f>SUM(D8:D16)</f>
        <v>83064</v>
      </c>
    </row>
    <row r="18" spans="2:6" ht="12.75">
      <c r="B18" s="238"/>
      <c r="C18" s="238"/>
      <c r="D18" s="238"/>
      <c r="F18" s="26"/>
    </row>
    <row r="19" spans="1:4" ht="12.75">
      <c r="A19" s="33" t="s">
        <v>68</v>
      </c>
      <c r="B19" s="238"/>
      <c r="C19" s="238"/>
      <c r="D19" s="238"/>
    </row>
    <row r="20" spans="1:4" ht="12.75">
      <c r="A20" s="34" t="s">
        <v>69</v>
      </c>
      <c r="B20" s="218">
        <v>-11312</v>
      </c>
      <c r="C20" s="218">
        <v>-14113</v>
      </c>
      <c r="D20" s="218">
        <v>3502</v>
      </c>
    </row>
    <row r="21" spans="1:4" ht="12.75">
      <c r="A21" s="34" t="s">
        <v>70</v>
      </c>
      <c r="B21" s="218">
        <v>-10456</v>
      </c>
      <c r="C21" s="218">
        <v>-2925</v>
      </c>
      <c r="D21" s="218">
        <v>-4492</v>
      </c>
    </row>
    <row r="22" spans="1:4" ht="12.75">
      <c r="A22" s="35" t="s">
        <v>71</v>
      </c>
      <c r="B22" s="126">
        <v>5275</v>
      </c>
      <c r="C22" s="126">
        <v>8525</v>
      </c>
      <c r="D22" s="126">
        <v>3152</v>
      </c>
    </row>
    <row r="23" spans="1:4" ht="12.75">
      <c r="A23" s="36" t="s">
        <v>68</v>
      </c>
      <c r="B23" s="241">
        <f>SUM(B20:B22)</f>
        <v>-16493</v>
      </c>
      <c r="C23" s="241">
        <f>SUM(C20:C22)</f>
        <v>-8513</v>
      </c>
      <c r="D23" s="241">
        <f>SUM(D20:D22)</f>
        <v>2162</v>
      </c>
    </row>
    <row r="24" spans="1:4" ht="12.75">
      <c r="A24" s="33"/>
      <c r="B24" s="238"/>
      <c r="C24" s="238"/>
      <c r="D24" s="238"/>
    </row>
    <row r="25" spans="1:4" ht="12.75">
      <c r="A25" s="31" t="s">
        <v>72</v>
      </c>
      <c r="B25" s="218">
        <v>-5398</v>
      </c>
      <c r="C25" s="218">
        <v>-3554</v>
      </c>
      <c r="D25" s="218">
        <v>-5953</v>
      </c>
    </row>
    <row r="26" spans="1:4" ht="12.75">
      <c r="A26" s="31" t="s">
        <v>73</v>
      </c>
      <c r="B26" s="218">
        <v>1289</v>
      </c>
      <c r="C26" s="218">
        <v>1093</v>
      </c>
      <c r="D26" s="218">
        <v>1867</v>
      </c>
    </row>
    <row r="27" spans="1:4" ht="12.75">
      <c r="A27" s="32" t="s">
        <v>74</v>
      </c>
      <c r="B27" s="126">
        <v>-6091</v>
      </c>
      <c r="C27" s="126">
        <v>-10858</v>
      </c>
      <c r="D27" s="126">
        <v>-10716</v>
      </c>
    </row>
    <row r="28" spans="2:4" ht="12.75">
      <c r="B28" s="218"/>
      <c r="C28" s="218"/>
      <c r="D28" s="218"/>
    </row>
    <row r="29" spans="1:4" ht="12.75">
      <c r="A29" s="30" t="s">
        <v>75</v>
      </c>
      <c r="B29" s="238">
        <f>SUM(B25:B27)+B23+B17</f>
        <v>45936</v>
      </c>
      <c r="C29" s="238">
        <f>SUM(C25:C27)+C23+C17</f>
        <v>41769</v>
      </c>
      <c r="D29" s="238">
        <f>SUM(D25:D27)+D23+D17</f>
        <v>70424</v>
      </c>
    </row>
    <row r="30" spans="1:4" ht="12.75">
      <c r="A30" s="25" t="s">
        <v>76</v>
      </c>
      <c r="B30" s="218"/>
      <c r="C30" s="218"/>
      <c r="D30" s="218"/>
    </row>
    <row r="31" spans="1:4" ht="12.75">
      <c r="A31" s="30" t="s">
        <v>77</v>
      </c>
      <c r="B31" s="218"/>
      <c r="C31" s="218"/>
      <c r="D31" s="218"/>
    </row>
    <row r="32" spans="1:4" ht="25.5">
      <c r="A32" s="237" t="s">
        <v>196</v>
      </c>
      <c r="B32" s="218">
        <v>-320</v>
      </c>
      <c r="C32" s="218">
        <v>-420</v>
      </c>
      <c r="D32" s="218">
        <v>-4298</v>
      </c>
    </row>
    <row r="33" spans="1:4" ht="25.5">
      <c r="A33" s="237" t="s">
        <v>198</v>
      </c>
      <c r="B33" s="218">
        <v>197</v>
      </c>
      <c r="C33" s="218"/>
      <c r="D33" s="218">
        <v>23</v>
      </c>
    </row>
    <row r="34" spans="1:4" ht="12.75">
      <c r="A34" s="37" t="s">
        <v>78</v>
      </c>
      <c r="B34" s="218">
        <v>-34185</v>
      </c>
      <c r="C34" s="218">
        <v>-53285</v>
      </c>
      <c r="D34" s="218">
        <v>-77542</v>
      </c>
    </row>
    <row r="35" spans="1:4" ht="12.75">
      <c r="A35" s="37" t="s">
        <v>79</v>
      </c>
      <c r="B35" s="218">
        <v>1506</v>
      </c>
      <c r="C35" s="218">
        <v>1734</v>
      </c>
      <c r="D35" s="218">
        <v>789</v>
      </c>
    </row>
    <row r="36" spans="1:4" ht="12.75">
      <c r="A36" s="37" t="s">
        <v>80</v>
      </c>
      <c r="B36" s="218">
        <v>-48</v>
      </c>
      <c r="C36" s="218">
        <v>-110</v>
      </c>
      <c r="D36" s="218">
        <v>-200</v>
      </c>
    </row>
    <row r="37" spans="1:4" ht="12.75">
      <c r="A37" s="37" t="s">
        <v>81</v>
      </c>
      <c r="B37" s="218">
        <v>67</v>
      </c>
      <c r="C37" s="218">
        <v>-6</v>
      </c>
      <c r="D37" s="218">
        <v>-11</v>
      </c>
    </row>
    <row r="38" spans="1:4" ht="12.75">
      <c r="A38" s="37" t="s">
        <v>82</v>
      </c>
      <c r="B38" s="218">
        <v>24</v>
      </c>
      <c r="C38" s="218">
        <v>16813</v>
      </c>
      <c r="D38" s="218">
        <v>16867</v>
      </c>
    </row>
    <row r="39" spans="1:4" ht="12.75">
      <c r="A39" s="38" t="s">
        <v>83</v>
      </c>
      <c r="B39" s="126">
        <v>1</v>
      </c>
      <c r="C39" s="126">
        <v>3</v>
      </c>
      <c r="D39" s="126">
        <v>4</v>
      </c>
    </row>
    <row r="40" spans="1:4" ht="12.75">
      <c r="A40" s="39"/>
      <c r="B40" s="241"/>
      <c r="C40" s="241"/>
      <c r="D40" s="241"/>
    </row>
    <row r="41" spans="1:4" ht="12.75">
      <c r="A41" s="30" t="s">
        <v>84</v>
      </c>
      <c r="B41" s="238">
        <f>SUM(B32:B39)</f>
        <v>-32758</v>
      </c>
      <c r="C41" s="238">
        <f>SUM(C32:C39)</f>
        <v>-35271</v>
      </c>
      <c r="D41" s="238">
        <f>SUM(D32:D39)</f>
        <v>-64368</v>
      </c>
    </row>
    <row r="42" spans="2:4" ht="12.75">
      <c r="B42" s="125"/>
      <c r="C42" s="125"/>
      <c r="D42" s="125"/>
    </row>
    <row r="43" spans="1:4" ht="12.75">
      <c r="A43" s="30" t="s">
        <v>85</v>
      </c>
      <c r="B43" s="125"/>
      <c r="C43" s="125"/>
      <c r="D43" s="125"/>
    </row>
    <row r="44" spans="1:4" ht="12.75">
      <c r="A44" s="37" t="s">
        <v>86</v>
      </c>
      <c r="B44" s="125">
        <v>0</v>
      </c>
      <c r="C44" s="125">
        <v>206</v>
      </c>
      <c r="D44" s="125">
        <v>206</v>
      </c>
    </row>
    <row r="45" spans="1:4" ht="12.75">
      <c r="A45" s="37" t="s">
        <v>199</v>
      </c>
      <c r="B45" s="125">
        <v>-14636</v>
      </c>
      <c r="C45" s="125">
        <v>7365</v>
      </c>
      <c r="D45" s="125">
        <v>-4593</v>
      </c>
    </row>
    <row r="46" spans="1:4" ht="12.75">
      <c r="A46" s="40" t="s">
        <v>87</v>
      </c>
      <c r="B46" s="125">
        <v>43000</v>
      </c>
      <c r="C46" s="125">
        <v>20000</v>
      </c>
      <c r="D46" s="125">
        <v>47000</v>
      </c>
    </row>
    <row r="47" spans="1:4" ht="12.75">
      <c r="A47" s="40" t="s">
        <v>88</v>
      </c>
      <c r="B47" s="125">
        <v>-25362</v>
      </c>
      <c r="C47" s="125">
        <v>-11864</v>
      </c>
      <c r="D47" s="125">
        <v>-14546</v>
      </c>
    </row>
    <row r="48" spans="1:4" ht="12.75">
      <c r="A48" s="385" t="s">
        <v>89</v>
      </c>
      <c r="B48" s="130">
        <v>-21318</v>
      </c>
      <c r="C48" s="130">
        <v>-21315</v>
      </c>
      <c r="D48" s="130">
        <v>-21315</v>
      </c>
    </row>
    <row r="49" spans="1:4" ht="12.75">
      <c r="A49" s="387" t="s">
        <v>253</v>
      </c>
      <c r="B49" s="129">
        <v>-356</v>
      </c>
      <c r="C49" s="129"/>
      <c r="D49" s="129"/>
    </row>
    <row r="50" spans="1:4" ht="12.75">
      <c r="A50" s="39"/>
      <c r="B50" s="130"/>
      <c r="C50" s="130"/>
      <c r="D50" s="130"/>
    </row>
    <row r="51" spans="1:4" ht="12.75">
      <c r="A51" s="30" t="s">
        <v>90</v>
      </c>
      <c r="B51" s="127">
        <f>SUM(B44:B49)</f>
        <v>-18672</v>
      </c>
      <c r="C51" s="127">
        <f>SUM(C44:C48)</f>
        <v>-5608</v>
      </c>
      <c r="D51" s="127">
        <f>SUM(D44:D48)</f>
        <v>6752</v>
      </c>
    </row>
    <row r="52" spans="1:4" ht="12.75">
      <c r="A52" s="30"/>
      <c r="B52" s="125"/>
      <c r="C52" s="125"/>
      <c r="D52" s="125"/>
    </row>
    <row r="53" spans="1:4" ht="12.75">
      <c r="A53" s="30" t="s">
        <v>91</v>
      </c>
      <c r="B53" s="127">
        <f>+B51+B41+B29</f>
        <v>-5494</v>
      </c>
      <c r="C53" s="127">
        <f>+C51+C41+C29</f>
        <v>890</v>
      </c>
      <c r="D53" s="127">
        <f>+D51+D41+D29</f>
        <v>12808</v>
      </c>
    </row>
    <row r="54" spans="1:4" ht="12.75">
      <c r="A54" s="34" t="s">
        <v>92</v>
      </c>
      <c r="B54" s="131">
        <v>26517</v>
      </c>
      <c r="C54" s="131">
        <v>14008</v>
      </c>
      <c r="D54" s="131">
        <v>14008</v>
      </c>
    </row>
    <row r="55" spans="1:4" ht="12.75">
      <c r="A55" s="261" t="s">
        <v>93</v>
      </c>
      <c r="B55" s="130">
        <v>2</v>
      </c>
      <c r="C55" s="130">
        <v>-35</v>
      </c>
      <c r="D55" s="130">
        <v>-339</v>
      </c>
    </row>
    <row r="56" spans="1:4" s="355" customFormat="1" ht="12.75">
      <c r="A56" s="41" t="s">
        <v>202</v>
      </c>
      <c r="B56" s="244">
        <v>-32</v>
      </c>
      <c r="C56" s="244">
        <v>8</v>
      </c>
      <c r="D56" s="244">
        <v>40</v>
      </c>
    </row>
    <row r="57" spans="1:4" s="39" customFormat="1" ht="12.75">
      <c r="A57" s="42"/>
      <c r="B57" s="130"/>
      <c r="C57" s="130"/>
      <c r="D57" s="130"/>
    </row>
    <row r="58" spans="1:4" ht="12.75">
      <c r="A58" s="30" t="s">
        <v>94</v>
      </c>
      <c r="B58" s="127">
        <f>SUM(B53:B56)</f>
        <v>20993</v>
      </c>
      <c r="C58" s="127">
        <f>SUM(C53:C56)</f>
        <v>14871</v>
      </c>
      <c r="D58" s="127">
        <f>SUM(D53:D56)</f>
        <v>26517</v>
      </c>
    </row>
    <row r="59" spans="1:4" ht="12.75">
      <c r="A59" s="30"/>
      <c r="B59" s="127"/>
      <c r="C59" s="127"/>
      <c r="D59" s="127"/>
    </row>
    <row r="60" spans="1:4" ht="12.75">
      <c r="A60" s="30"/>
      <c r="B60" s="127"/>
      <c r="C60" s="127"/>
      <c r="D60" s="127"/>
    </row>
    <row r="61" spans="1:4" ht="12.75">
      <c r="A61" s="30" t="s">
        <v>95</v>
      </c>
      <c r="B61" s="127"/>
      <c r="C61" s="127"/>
      <c r="D61" s="127"/>
    </row>
    <row r="62" spans="1:4" ht="12.75">
      <c r="A62" s="30"/>
      <c r="B62" s="127"/>
      <c r="C62" s="127"/>
      <c r="D62" s="127"/>
    </row>
    <row r="63" spans="1:4" ht="12.75">
      <c r="A63" s="29" t="s">
        <v>65</v>
      </c>
      <c r="B63" s="121" t="str">
        <f>+B5</f>
        <v>9/2009</v>
      </c>
      <c r="C63" s="121" t="str">
        <f>+C5</f>
        <v>9/2008</v>
      </c>
      <c r="D63" s="121" t="str">
        <f>D5</f>
        <v>12/2008</v>
      </c>
    </row>
    <row r="64" spans="1:4" ht="12.75">
      <c r="A64" s="30"/>
      <c r="B64" s="127"/>
      <c r="C64" s="127"/>
      <c r="D64" s="127"/>
    </row>
    <row r="65" spans="1:4" ht="12.75">
      <c r="A65" s="31" t="s">
        <v>42</v>
      </c>
      <c r="B65" s="125">
        <v>10004</v>
      </c>
      <c r="C65" s="125">
        <v>8883</v>
      </c>
      <c r="D65" s="125">
        <v>6149</v>
      </c>
    </row>
    <row r="66" spans="1:4" ht="12.75">
      <c r="A66" s="32" t="s">
        <v>249</v>
      </c>
      <c r="B66" s="126">
        <v>10989</v>
      </c>
      <c r="C66" s="126">
        <v>5988</v>
      </c>
      <c r="D66" s="126">
        <v>20368</v>
      </c>
    </row>
    <row r="67" spans="1:4" ht="12.75">
      <c r="A67" s="31" t="s">
        <v>96</v>
      </c>
      <c r="B67" s="127">
        <f>SUM(B65:B66)</f>
        <v>20993</v>
      </c>
      <c r="C67" s="127">
        <f>SUM(C65:C66)</f>
        <v>14871</v>
      </c>
      <c r="D67" s="127">
        <f>SUM(D65:D66)</f>
        <v>26517</v>
      </c>
    </row>
    <row r="68" spans="2:4" ht="12.75">
      <c r="B68" s="125"/>
      <c r="C68" s="125"/>
      <c r="D68" s="125"/>
    </row>
    <row r="69" spans="1:4" ht="12.75">
      <c r="A69" s="2"/>
      <c r="B69" s="125"/>
      <c r="C69" s="125"/>
      <c r="D69" s="125"/>
    </row>
    <row r="82" spans="1:4" ht="12.75">
      <c r="A82" s="31"/>
      <c r="B82" s="125"/>
      <c r="C82" s="125"/>
      <c r="D82" s="125"/>
    </row>
  </sheetData>
  <printOptions/>
  <pageMargins left="0.75" right="0.75" top="0.44" bottom="0.39" header="0.4921259845" footer="0.22"/>
  <pageSetup fitToHeight="1" fitToWidth="1" horizontalDpi="1200" verticalDpi="12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1">
      <selection activeCell="J22" sqref="J22"/>
    </sheetView>
  </sheetViews>
  <sheetFormatPr defaultColWidth="9.140625" defaultRowHeight="12.75"/>
  <cols>
    <col min="1" max="1" width="28.00390625" style="58" customWidth="1"/>
    <col min="2" max="2" width="9.28125" style="58" customWidth="1"/>
    <col min="3" max="3" width="11.57421875" style="58" customWidth="1"/>
    <col min="4" max="5" width="9.28125" style="58" customWidth="1"/>
    <col min="6" max="6" width="11.7109375" style="58" customWidth="1"/>
    <col min="7" max="7" width="9.28125" style="58" customWidth="1"/>
    <col min="8" max="8" width="11.00390625" style="58" customWidth="1"/>
    <col min="9" max="10" width="9.28125" style="58" customWidth="1"/>
    <col min="11" max="16384" width="9.140625" style="58" customWidth="1"/>
  </cols>
  <sheetData>
    <row r="1" spans="1:6" ht="12.75">
      <c r="A1" s="57" t="s">
        <v>117</v>
      </c>
      <c r="B1" s="57"/>
      <c r="C1" s="57"/>
      <c r="D1" s="57"/>
      <c r="E1" s="57"/>
      <c r="F1" s="57"/>
    </row>
    <row r="3" spans="1:4" ht="15.75">
      <c r="A3" s="104" t="s">
        <v>243</v>
      </c>
      <c r="B3" s="104"/>
      <c r="C3" s="104"/>
      <c r="D3" s="104"/>
    </row>
    <row r="4" spans="2:10" ht="12.75">
      <c r="B4" s="343"/>
      <c r="C4" s="344"/>
      <c r="D4" s="344"/>
      <c r="E4" s="345"/>
      <c r="F4" s="345"/>
      <c r="G4" s="345"/>
      <c r="H4" s="346"/>
      <c r="I4" s="61"/>
      <c r="J4" s="61"/>
    </row>
    <row r="5" spans="1:10" ht="12.75">
      <c r="A5" s="60" t="s">
        <v>118</v>
      </c>
      <c r="B5" s="60"/>
      <c r="C5" s="270"/>
      <c r="D5" s="270"/>
      <c r="E5" s="168"/>
      <c r="F5" s="168"/>
      <c r="G5" s="168"/>
      <c r="H5" s="61"/>
      <c r="I5" s="61"/>
      <c r="J5" s="61"/>
    </row>
    <row r="6" spans="1:10" ht="12.75">
      <c r="A6" s="60"/>
      <c r="B6" s="60"/>
      <c r="C6" s="270"/>
      <c r="D6" s="270"/>
      <c r="E6" s="168"/>
      <c r="F6" s="168"/>
      <c r="G6" s="168"/>
      <c r="H6" s="61"/>
      <c r="I6" s="61"/>
      <c r="J6" s="61"/>
    </row>
    <row r="7" spans="1:10" ht="12.75">
      <c r="A7" s="61"/>
      <c r="B7" s="168"/>
      <c r="C7" s="245" t="s">
        <v>261</v>
      </c>
      <c r="D7" s="168"/>
      <c r="E7" s="361"/>
      <c r="F7" s="245" t="s">
        <v>236</v>
      </c>
      <c r="G7" s="168"/>
      <c r="H7" s="362"/>
      <c r="I7" s="61"/>
      <c r="J7" s="61"/>
    </row>
    <row r="8" spans="1:10" ht="38.25">
      <c r="A8" s="63" t="s">
        <v>97</v>
      </c>
      <c r="B8" s="364" t="s">
        <v>221</v>
      </c>
      <c r="C8" s="364" t="s">
        <v>224</v>
      </c>
      <c r="D8" s="364" t="s">
        <v>96</v>
      </c>
      <c r="E8" s="363" t="s">
        <v>221</v>
      </c>
      <c r="F8" s="364" t="s">
        <v>224</v>
      </c>
      <c r="G8" s="364" t="s">
        <v>96</v>
      </c>
      <c r="H8" s="363" t="s">
        <v>225</v>
      </c>
      <c r="I8" s="61"/>
      <c r="J8" s="61"/>
    </row>
    <row r="9" spans="1:10" ht="39.75" customHeight="1">
      <c r="A9" s="61"/>
      <c r="B9" s="168"/>
      <c r="C9" s="204"/>
      <c r="D9" s="204"/>
      <c r="E9" s="361"/>
      <c r="F9" s="168"/>
      <c r="G9" s="168"/>
      <c r="H9" s="361"/>
      <c r="I9" s="61"/>
      <c r="J9" s="61"/>
    </row>
    <row r="10" spans="1:10" ht="12.75">
      <c r="A10" s="66" t="s">
        <v>119</v>
      </c>
      <c r="B10" s="169">
        <v>64478</v>
      </c>
      <c r="C10" s="367">
        <v>463</v>
      </c>
      <c r="D10" s="367">
        <f>SUM(B10:C10)</f>
        <v>64941</v>
      </c>
      <c r="E10" s="422">
        <v>73333</v>
      </c>
      <c r="F10" s="91">
        <v>407</v>
      </c>
      <c r="G10" s="367">
        <f>SUM(E10:F10)</f>
        <v>73740</v>
      </c>
      <c r="H10" s="365">
        <f>(D10-G10)/G10*100</f>
        <v>-11.93246541903987</v>
      </c>
      <c r="I10" s="61"/>
      <c r="J10" s="67"/>
    </row>
    <row r="11" spans="1:10" ht="12.75">
      <c r="A11" s="66" t="s">
        <v>150</v>
      </c>
      <c r="B11" s="450">
        <v>59349</v>
      </c>
      <c r="C11" s="367">
        <v>675</v>
      </c>
      <c r="D11" s="367">
        <f>SUM(B11:C11)</f>
        <v>60024</v>
      </c>
      <c r="E11" s="422">
        <v>59510</v>
      </c>
      <c r="F11" s="91">
        <v>614</v>
      </c>
      <c r="G11" s="367">
        <f>SUM(E11:F11)</f>
        <v>60124</v>
      </c>
      <c r="H11" s="365">
        <f>(D11-G11)/G11*100</f>
        <v>-0.16632293260594772</v>
      </c>
      <c r="I11" s="61"/>
      <c r="J11" s="67"/>
    </row>
    <row r="12" spans="1:10" ht="12.75">
      <c r="A12" s="66" t="s">
        <v>120</v>
      </c>
      <c r="B12" s="169">
        <v>16912</v>
      </c>
      <c r="C12" s="367">
        <v>786</v>
      </c>
      <c r="D12" s="367">
        <f>SUM(B12:C12)</f>
        <v>17698</v>
      </c>
      <c r="E12" s="422">
        <f>18395+5</f>
        <v>18400</v>
      </c>
      <c r="F12" s="91">
        <v>691</v>
      </c>
      <c r="G12" s="367">
        <f>SUM(E12:F12)</f>
        <v>19091</v>
      </c>
      <c r="H12" s="365">
        <f>(D12-G12)/G12*100</f>
        <v>-7.296631920800377</v>
      </c>
      <c r="I12" s="61"/>
      <c r="J12" s="67"/>
    </row>
    <row r="13" spans="1:10" ht="12.75">
      <c r="A13" s="69" t="s">
        <v>222</v>
      </c>
      <c r="B13" s="360"/>
      <c r="C13" s="360">
        <v>-1924</v>
      </c>
      <c r="D13" s="360">
        <f>SUM(B13:C13)</f>
        <v>-1924</v>
      </c>
      <c r="E13" s="423"/>
      <c r="F13" s="92">
        <v>-1712</v>
      </c>
      <c r="G13" s="360">
        <f>SUM(E13:F13)</f>
        <v>-1712</v>
      </c>
      <c r="H13" s="366"/>
      <c r="I13" s="61"/>
      <c r="J13" s="67"/>
    </row>
    <row r="14" spans="1:10" ht="12.75">
      <c r="A14" s="61" t="s">
        <v>96</v>
      </c>
      <c r="B14" s="91">
        <f aca="true" t="shared" si="0" ref="B14:G14">SUM(B10:B13)</f>
        <v>140739</v>
      </c>
      <c r="C14" s="91">
        <f t="shared" si="0"/>
        <v>0</v>
      </c>
      <c r="D14" s="91">
        <f t="shared" si="0"/>
        <v>140739</v>
      </c>
      <c r="E14" s="422">
        <f t="shared" si="0"/>
        <v>151243</v>
      </c>
      <c r="F14" s="203">
        <f t="shared" si="0"/>
        <v>0</v>
      </c>
      <c r="G14" s="91">
        <f t="shared" si="0"/>
        <v>151243</v>
      </c>
      <c r="H14" s="365">
        <f>(D14-G14)/G14*100</f>
        <v>-6.945114815231118</v>
      </c>
      <c r="I14" s="61"/>
      <c r="J14" s="67"/>
    </row>
    <row r="15" spans="1:10" ht="12.75">
      <c r="A15" s="60"/>
      <c r="B15" s="270"/>
      <c r="C15" s="270"/>
      <c r="D15" s="270"/>
      <c r="E15" s="168"/>
      <c r="F15" s="168"/>
      <c r="G15" s="168"/>
      <c r="H15" s="61"/>
      <c r="I15" s="61"/>
      <c r="J15" s="61"/>
    </row>
    <row r="16" spans="1:10" ht="12.75">
      <c r="A16" s="61"/>
      <c r="B16" s="168"/>
      <c r="C16" s="245" t="s">
        <v>262</v>
      </c>
      <c r="D16" s="168"/>
      <c r="E16" s="361"/>
      <c r="F16" s="245" t="s">
        <v>263</v>
      </c>
      <c r="G16" s="168"/>
      <c r="H16" s="362"/>
      <c r="I16" s="61"/>
      <c r="J16" s="61"/>
    </row>
    <row r="17" spans="1:10" ht="38.25">
      <c r="A17" s="63" t="s">
        <v>97</v>
      </c>
      <c r="B17" s="364" t="s">
        <v>221</v>
      </c>
      <c r="C17" s="364" t="s">
        <v>224</v>
      </c>
      <c r="D17" s="364" t="s">
        <v>96</v>
      </c>
      <c r="E17" s="363" t="s">
        <v>221</v>
      </c>
      <c r="F17" s="364" t="s">
        <v>224</v>
      </c>
      <c r="G17" s="364" t="s">
        <v>96</v>
      </c>
      <c r="H17" s="363" t="s">
        <v>225</v>
      </c>
      <c r="I17" s="61"/>
      <c r="J17" s="61"/>
    </row>
    <row r="18" spans="1:10" ht="12.75">
      <c r="A18" s="61"/>
      <c r="B18" s="168"/>
      <c r="C18" s="204"/>
      <c r="D18" s="204"/>
      <c r="E18" s="424"/>
      <c r="F18" s="410"/>
      <c r="G18" s="410"/>
      <c r="H18" s="361"/>
      <c r="I18" s="61"/>
      <c r="J18" s="61"/>
    </row>
    <row r="19" spans="1:10" ht="12.75">
      <c r="A19" s="66" t="s">
        <v>119</v>
      </c>
      <c r="B19" s="169">
        <v>206387</v>
      </c>
      <c r="C19" s="367">
        <v>1877</v>
      </c>
      <c r="D19" s="367">
        <f>SUM(B19:C19)</f>
        <v>208264</v>
      </c>
      <c r="E19" s="425">
        <f>224624+8</f>
        <v>224632</v>
      </c>
      <c r="F19" s="426">
        <v>1227</v>
      </c>
      <c r="G19" s="367">
        <f>SUM(E19:F19)</f>
        <v>225859</v>
      </c>
      <c r="H19" s="365">
        <f>(D19-G19)/G19*100</f>
        <v>-7.790258524123457</v>
      </c>
      <c r="I19" s="61"/>
      <c r="J19" s="67"/>
    </row>
    <row r="20" spans="1:10" ht="12.75">
      <c r="A20" s="66" t="s">
        <v>150</v>
      </c>
      <c r="B20" s="169">
        <v>179643</v>
      </c>
      <c r="C20" s="367">
        <v>2055</v>
      </c>
      <c r="D20" s="367">
        <f>SUM(B20:C20)</f>
        <v>181698</v>
      </c>
      <c r="E20" s="425">
        <v>178432</v>
      </c>
      <c r="F20" s="426">
        <v>1928</v>
      </c>
      <c r="G20" s="367">
        <f>SUM(E20:F20)</f>
        <v>180360</v>
      </c>
      <c r="H20" s="365">
        <f>(D20-G20)/G20*100</f>
        <v>0.7418496340652029</v>
      </c>
      <c r="I20" s="61"/>
      <c r="J20" s="67"/>
    </row>
    <row r="21" spans="1:10" ht="12.75">
      <c r="A21" s="66" t="s">
        <v>120</v>
      </c>
      <c r="B21" s="169">
        <v>48235</v>
      </c>
      <c r="C21" s="367">
        <v>1886</v>
      </c>
      <c r="D21" s="367">
        <f>SUM(B21:C21)</f>
        <v>50121</v>
      </c>
      <c r="E21" s="425">
        <f>49864+10</f>
        <v>49874</v>
      </c>
      <c r="F21" s="426">
        <v>1096</v>
      </c>
      <c r="G21" s="367">
        <f>SUM(E21:F21)</f>
        <v>50970</v>
      </c>
      <c r="H21" s="365">
        <f>(D21-G21)/G21*100</f>
        <v>-1.6656856974690997</v>
      </c>
      <c r="I21" s="61"/>
      <c r="J21" s="67"/>
    </row>
    <row r="22" spans="1:10" ht="12.75">
      <c r="A22" s="69" t="s">
        <v>222</v>
      </c>
      <c r="B22" s="360"/>
      <c r="C22" s="360">
        <v>-5818</v>
      </c>
      <c r="D22" s="360">
        <f>SUM(B22:C22)</f>
        <v>-5818</v>
      </c>
      <c r="E22" s="427"/>
      <c r="F22" s="412">
        <v>-4251</v>
      </c>
      <c r="G22" s="360">
        <f>SUM(E22:F22)</f>
        <v>-4251</v>
      </c>
      <c r="H22" s="366"/>
      <c r="I22" s="61"/>
      <c r="J22" s="67"/>
    </row>
    <row r="23" spans="1:10" ht="12.75">
      <c r="A23" s="61" t="s">
        <v>96</v>
      </c>
      <c r="B23" s="91">
        <f aca="true" t="shared" si="1" ref="B23:G23">SUM(B19:B22)</f>
        <v>434265</v>
      </c>
      <c r="C23" s="91">
        <f t="shared" si="1"/>
        <v>0</v>
      </c>
      <c r="D23" s="91">
        <f t="shared" si="1"/>
        <v>434265</v>
      </c>
      <c r="E23" s="425">
        <f t="shared" si="1"/>
        <v>452938</v>
      </c>
      <c r="F23" s="411">
        <f>SUM(F19:F22)</f>
        <v>0</v>
      </c>
      <c r="G23" s="91">
        <f t="shared" si="1"/>
        <v>452938</v>
      </c>
      <c r="H23" s="365">
        <f>(D23-G23)/G23*100</f>
        <v>-4.122639301626271</v>
      </c>
      <c r="I23" s="61"/>
      <c r="J23" s="67"/>
    </row>
    <row r="24" spans="1:10" ht="12.75">
      <c r="A24" s="61"/>
      <c r="B24" s="168"/>
      <c r="C24" s="168"/>
      <c r="D24" s="168"/>
      <c r="E24" s="168"/>
      <c r="F24" s="168"/>
      <c r="G24" s="171"/>
      <c r="H24" s="91"/>
      <c r="I24" s="61"/>
      <c r="J24" s="61"/>
    </row>
    <row r="25" spans="1:10" ht="12.75">
      <c r="A25" s="61"/>
      <c r="B25" s="61"/>
      <c r="C25" s="245" t="s">
        <v>211</v>
      </c>
      <c r="D25" s="61"/>
      <c r="E25" s="168"/>
      <c r="F25" s="168"/>
      <c r="G25" s="168"/>
      <c r="H25" s="168"/>
      <c r="I25" s="61"/>
      <c r="J25" s="61"/>
    </row>
    <row r="26" spans="1:10" ht="25.5">
      <c r="A26" s="63" t="s">
        <v>97</v>
      </c>
      <c r="B26" s="170" t="s">
        <v>221</v>
      </c>
      <c r="C26" s="364" t="s">
        <v>224</v>
      </c>
      <c r="D26" s="170" t="s">
        <v>96</v>
      </c>
      <c r="I26" s="62"/>
      <c r="J26" s="62"/>
    </row>
    <row r="27" spans="1:10" ht="12.75">
      <c r="A27" s="61"/>
      <c r="B27" s="168"/>
      <c r="C27" s="204"/>
      <c r="D27" s="204"/>
      <c r="I27" s="62"/>
      <c r="J27" s="62"/>
    </row>
    <row r="28" spans="1:10" ht="12.75">
      <c r="A28" s="66" t="s">
        <v>119</v>
      </c>
      <c r="B28" s="169">
        <v>298260</v>
      </c>
      <c r="C28" s="367">
        <v>1810</v>
      </c>
      <c r="D28" s="367">
        <f>SUM(B28:C28)</f>
        <v>300070</v>
      </c>
      <c r="I28" s="71"/>
      <c r="J28" s="65"/>
    </row>
    <row r="29" spans="1:10" ht="12.75">
      <c r="A29" s="66" t="s">
        <v>150</v>
      </c>
      <c r="B29" s="169">
        <v>240549</v>
      </c>
      <c r="C29" s="367">
        <v>2672</v>
      </c>
      <c r="D29" s="367">
        <f>SUM(B29:C29)</f>
        <v>243221</v>
      </c>
      <c r="I29" s="71"/>
      <c r="J29" s="65"/>
    </row>
    <row r="30" spans="1:10" ht="12.75">
      <c r="A30" s="66" t="s">
        <v>120</v>
      </c>
      <c r="B30" s="169">
        <v>67187</v>
      </c>
      <c r="C30" s="367">
        <v>1845</v>
      </c>
      <c r="D30" s="367">
        <f>SUM(B30:C30)</f>
        <v>69032</v>
      </c>
      <c r="I30" s="62"/>
      <c r="J30" s="62"/>
    </row>
    <row r="31" spans="1:10" ht="12.75">
      <c r="A31" s="69" t="s">
        <v>222</v>
      </c>
      <c r="B31" s="360"/>
      <c r="C31" s="360">
        <v>-6327</v>
      </c>
      <c r="D31" s="360">
        <f>SUM(B31:C31)</f>
        <v>-6327</v>
      </c>
      <c r="I31" s="246"/>
      <c r="J31" s="203"/>
    </row>
    <row r="32" spans="1:10" ht="12.75">
      <c r="A32" s="61" t="s">
        <v>96</v>
      </c>
      <c r="B32" s="91">
        <f>SUM(B28:B31)</f>
        <v>605996</v>
      </c>
      <c r="C32" s="91">
        <f>SUM(C28:C31)</f>
        <v>0</v>
      </c>
      <c r="D32" s="91">
        <f>SUM(D28:D31)</f>
        <v>605996</v>
      </c>
      <c r="E32" s="348"/>
      <c r="F32" s="348"/>
      <c r="G32" s="348"/>
      <c r="H32" s="348"/>
      <c r="I32" s="246"/>
      <c r="J32" s="203"/>
    </row>
    <row r="33" spans="1:10" ht="12.75">
      <c r="A33" s="60"/>
      <c r="B33" s="60"/>
      <c r="C33" s="270"/>
      <c r="D33" s="270"/>
      <c r="E33" s="168"/>
      <c r="F33" s="168"/>
      <c r="G33" s="168"/>
      <c r="H33" s="61"/>
      <c r="I33" s="246"/>
      <c r="J33" s="203"/>
    </row>
    <row r="34" spans="1:10" ht="12.75">
      <c r="A34" s="60" t="s">
        <v>123</v>
      </c>
      <c r="B34" s="270"/>
      <c r="C34" s="270"/>
      <c r="D34" s="270"/>
      <c r="E34" s="168"/>
      <c r="F34" s="168"/>
      <c r="G34" s="168"/>
      <c r="H34" s="61"/>
      <c r="I34" s="246"/>
      <c r="J34" s="204"/>
    </row>
    <row r="35" spans="1:10" ht="12.75">
      <c r="A35" s="61"/>
      <c r="B35" s="168"/>
      <c r="C35" s="168"/>
      <c r="D35" s="168"/>
      <c r="E35" s="270"/>
      <c r="F35" s="168"/>
      <c r="G35" s="271"/>
      <c r="H35" s="61"/>
      <c r="I35" s="246"/>
      <c r="J35" s="203"/>
    </row>
    <row r="36" spans="1:11" ht="12.75">
      <c r="A36" s="63" t="s">
        <v>97</v>
      </c>
      <c r="B36" s="167" t="s">
        <v>261</v>
      </c>
      <c r="C36" s="170" t="s">
        <v>0</v>
      </c>
      <c r="D36" s="167" t="s">
        <v>236</v>
      </c>
      <c r="E36" s="170" t="s">
        <v>0</v>
      </c>
      <c r="F36" s="167" t="s">
        <v>262</v>
      </c>
      <c r="G36" s="170" t="s">
        <v>0</v>
      </c>
      <c r="H36" s="167" t="s">
        <v>263</v>
      </c>
      <c r="I36" s="170" t="s">
        <v>0</v>
      </c>
      <c r="J36" s="167" t="s">
        <v>211</v>
      </c>
      <c r="K36" s="170" t="s">
        <v>0</v>
      </c>
    </row>
    <row r="37" spans="1:11" ht="12.75">
      <c r="A37" s="61"/>
      <c r="B37" s="168"/>
      <c r="C37" s="234"/>
      <c r="D37" s="91"/>
      <c r="E37" s="168"/>
      <c r="F37" s="168"/>
      <c r="G37" s="234"/>
      <c r="H37" s="91"/>
      <c r="I37" s="168"/>
      <c r="J37" s="168"/>
      <c r="K37" s="168"/>
    </row>
    <row r="38" spans="1:11" ht="12.75">
      <c r="A38" s="66" t="s">
        <v>119</v>
      </c>
      <c r="B38" s="169">
        <v>9425</v>
      </c>
      <c r="C38" s="187">
        <f>B38/D10*100</f>
        <v>14.513173495942471</v>
      </c>
      <c r="D38" s="91">
        <v>9723</v>
      </c>
      <c r="E38" s="171">
        <f>D38/G10*100</f>
        <v>13.185516680227828</v>
      </c>
      <c r="F38" s="169">
        <v>25165</v>
      </c>
      <c r="G38" s="187">
        <f>F38/D19*100</f>
        <v>12.083221296047325</v>
      </c>
      <c r="H38" s="91">
        <v>26298</v>
      </c>
      <c r="I38" s="171">
        <f>H38/G19*100</f>
        <v>11.643547523012145</v>
      </c>
      <c r="J38" s="91">
        <v>32255</v>
      </c>
      <c r="K38" s="171">
        <f>J38/D28*100</f>
        <v>10.749158529676409</v>
      </c>
    </row>
    <row r="39" spans="1:11" ht="12.75">
      <c r="A39" s="66" t="s">
        <v>150</v>
      </c>
      <c r="B39" s="169">
        <v>7208</v>
      </c>
      <c r="C39" s="187">
        <f>B39/D11*100</f>
        <v>12.008529921364786</v>
      </c>
      <c r="D39" s="91">
        <v>5048</v>
      </c>
      <c r="E39" s="171">
        <f>D39/G11*100</f>
        <v>8.395981637948239</v>
      </c>
      <c r="F39" s="169">
        <v>14909</v>
      </c>
      <c r="G39" s="187">
        <f>F39/D20*100</f>
        <v>8.205373752050104</v>
      </c>
      <c r="H39" s="91">
        <v>7852</v>
      </c>
      <c r="I39" s="171">
        <f>H39/G20*100</f>
        <v>4.353515191838545</v>
      </c>
      <c r="J39" s="91">
        <v>5907</v>
      </c>
      <c r="K39" s="171">
        <f>J39/D29*100</f>
        <v>2.428655420378997</v>
      </c>
    </row>
    <row r="40" spans="1:11" ht="12.75">
      <c r="A40" s="66" t="s">
        <v>120</v>
      </c>
      <c r="B40" s="169">
        <v>1367</v>
      </c>
      <c r="C40" s="187">
        <f>B40/D12*100</f>
        <v>7.7240366143067005</v>
      </c>
      <c r="D40" s="91">
        <v>3465</v>
      </c>
      <c r="E40" s="171">
        <f>D40/G12*100</f>
        <v>18.149913571840134</v>
      </c>
      <c r="F40" s="169">
        <v>3377</v>
      </c>
      <c r="G40" s="187">
        <f>F40/D21*100</f>
        <v>6.737694778635701</v>
      </c>
      <c r="H40" s="91">
        <v>3710</v>
      </c>
      <c r="I40" s="171">
        <f>H40/G21*100</f>
        <v>7.278791445948597</v>
      </c>
      <c r="J40" s="91">
        <v>5239</v>
      </c>
      <c r="K40" s="171">
        <f>J40/D30*100</f>
        <v>7.589233978444779</v>
      </c>
    </row>
    <row r="41" spans="1:11" ht="12.75">
      <c r="A41" s="79" t="s">
        <v>121</v>
      </c>
      <c r="B41" s="360">
        <v>-1091</v>
      </c>
      <c r="C41" s="235"/>
      <c r="D41" s="92">
        <v>-653</v>
      </c>
      <c r="E41" s="172"/>
      <c r="F41" s="360">
        <v>-1691</v>
      </c>
      <c r="G41" s="235"/>
      <c r="H41" s="92">
        <v>12757</v>
      </c>
      <c r="I41" s="172"/>
      <c r="J41" s="92">
        <v>12097</v>
      </c>
      <c r="K41" s="172"/>
    </row>
    <row r="42" spans="1:11" ht="12.75">
      <c r="A42" s="61" t="s">
        <v>260</v>
      </c>
      <c r="B42" s="91">
        <f>SUM(B38:B41)</f>
        <v>16909</v>
      </c>
      <c r="C42" s="236">
        <f>B42/D14*100</f>
        <v>12.014438073313013</v>
      </c>
      <c r="D42" s="91">
        <f>SUM(D38:D41)</f>
        <v>17583</v>
      </c>
      <c r="E42" s="171">
        <f>D42/G14*100</f>
        <v>11.625662014109745</v>
      </c>
      <c r="F42" s="91">
        <f>SUM(F38:F41)</f>
        <v>41760</v>
      </c>
      <c r="G42" s="236">
        <f>F42/D23*100</f>
        <v>9.616248143414735</v>
      </c>
      <c r="H42" s="91">
        <f>SUM(H38:H41)</f>
        <v>50617</v>
      </c>
      <c r="I42" s="171">
        <f>H42/G23*100</f>
        <v>11.175260190136399</v>
      </c>
      <c r="J42" s="91">
        <f>SUM(J38:J41)</f>
        <v>55498</v>
      </c>
      <c r="K42" s="171">
        <f>J42/D32*100</f>
        <v>9.158146258391145</v>
      </c>
    </row>
    <row r="43" spans="1:11" ht="12.75">
      <c r="A43" s="79" t="s">
        <v>130</v>
      </c>
      <c r="B43" s="92">
        <v>-1242</v>
      </c>
      <c r="C43" s="396"/>
      <c r="D43" s="92">
        <v>-1346</v>
      </c>
      <c r="E43" s="92"/>
      <c r="F43" s="92">
        <v>-4160</v>
      </c>
      <c r="G43" s="396"/>
      <c r="H43" s="92">
        <v>-3436</v>
      </c>
      <c r="I43" s="70"/>
      <c r="J43" s="70">
        <v>-4806</v>
      </c>
      <c r="K43" s="375"/>
    </row>
    <row r="44" spans="1:11" ht="12.75">
      <c r="A44" s="58" t="s">
        <v>12</v>
      </c>
      <c r="B44" s="91">
        <f>SUM(B42:B43)</f>
        <v>15667</v>
      </c>
      <c r="C44" s="345"/>
      <c r="D44" s="91">
        <f>SUM(D42:D43)</f>
        <v>16237</v>
      </c>
      <c r="E44" s="67"/>
      <c r="F44" s="91">
        <f>SUM(F42:F43)</f>
        <v>37600</v>
      </c>
      <c r="G44" s="346"/>
      <c r="H44" s="91">
        <f>SUM(H42:H43)</f>
        <v>47181</v>
      </c>
      <c r="I44" s="67"/>
      <c r="J44" s="67">
        <f>SUM(J42:J43)</f>
        <v>50692</v>
      </c>
      <c r="K44" s="72"/>
    </row>
    <row r="45" spans="1:8" ht="12.75">
      <c r="A45" s="61"/>
      <c r="B45" s="168"/>
      <c r="C45" s="168"/>
      <c r="D45" s="168"/>
      <c r="E45" s="168"/>
      <c r="F45" s="168"/>
      <c r="G45" s="168"/>
      <c r="H45" s="68"/>
    </row>
    <row r="46" spans="1:8" ht="12.75">
      <c r="A46" s="61"/>
      <c r="B46" s="61"/>
      <c r="C46" s="61"/>
      <c r="D46" s="61"/>
      <c r="E46" s="67"/>
      <c r="F46" s="72"/>
      <c r="G46" s="72"/>
      <c r="H46" s="76"/>
    </row>
    <row r="47" spans="1:8" ht="12.75">
      <c r="A47" s="59" t="s">
        <v>244</v>
      </c>
      <c r="B47" s="59"/>
      <c r="C47" s="59"/>
      <c r="D47" s="59"/>
      <c r="E47" s="59"/>
      <c r="F47" s="59"/>
      <c r="H47" s="76"/>
    </row>
    <row r="48" spans="5:8" ht="12.75">
      <c r="E48" s="73"/>
      <c r="F48" s="73"/>
      <c r="G48" s="74"/>
      <c r="H48" s="76"/>
    </row>
    <row r="49" spans="1:8" ht="12.75">
      <c r="A49" s="75" t="s">
        <v>97</v>
      </c>
      <c r="B49" s="440" t="s">
        <v>264</v>
      </c>
      <c r="C49" s="207" t="s">
        <v>265</v>
      </c>
      <c r="D49" s="207" t="s">
        <v>226</v>
      </c>
      <c r="F49" s="80"/>
      <c r="G49" s="80"/>
      <c r="H49" s="76"/>
    </row>
    <row r="50" spans="1:8" ht="12.75">
      <c r="A50" s="77"/>
      <c r="B50" s="208"/>
      <c r="C50" s="208"/>
      <c r="D50" s="208"/>
      <c r="F50" s="174"/>
      <c r="G50" s="174"/>
      <c r="H50" s="76"/>
    </row>
    <row r="51" spans="1:8" ht="12.75">
      <c r="A51" s="59" t="s">
        <v>124</v>
      </c>
      <c r="B51" s="189"/>
      <c r="C51" s="189"/>
      <c r="D51" s="189"/>
      <c r="F51" s="175"/>
      <c r="G51" s="175"/>
      <c r="H51" s="76"/>
    </row>
    <row r="52" spans="1:8" ht="12.75">
      <c r="A52" s="58" t="s">
        <v>119</v>
      </c>
      <c r="B52" s="428">
        <v>290304</v>
      </c>
      <c r="C52" s="190">
        <v>272673</v>
      </c>
      <c r="D52" s="190">
        <v>273722</v>
      </c>
      <c r="F52" s="78"/>
      <c r="G52" s="78"/>
      <c r="H52" s="76"/>
    </row>
    <row r="53" spans="1:8" ht="12.75">
      <c r="A53" s="66" t="s">
        <v>150</v>
      </c>
      <c r="B53" s="451">
        <v>75678</v>
      </c>
      <c r="C53" s="191">
        <v>81594</v>
      </c>
      <c r="D53" s="191">
        <v>75747</v>
      </c>
      <c r="F53" s="78"/>
      <c r="G53" s="78"/>
      <c r="H53" s="76"/>
    </row>
    <row r="54" spans="1:10" ht="12.75">
      <c r="A54" s="76" t="s">
        <v>120</v>
      </c>
      <c r="B54" s="451">
        <v>101743</v>
      </c>
      <c r="C54" s="191">
        <v>90384</v>
      </c>
      <c r="D54" s="191">
        <v>96722</v>
      </c>
      <c r="F54" s="78"/>
      <c r="G54" s="78"/>
      <c r="H54" s="76"/>
      <c r="J54" s="74"/>
    </row>
    <row r="55" spans="1:8" ht="12.75">
      <c r="A55" s="76" t="s">
        <v>121</v>
      </c>
      <c r="B55" s="451">
        <v>37</v>
      </c>
      <c r="C55" s="191">
        <v>443</v>
      </c>
      <c r="D55" s="191">
        <v>458</v>
      </c>
      <c r="F55" s="78"/>
      <c r="G55" s="78"/>
      <c r="H55" s="76"/>
    </row>
    <row r="56" spans="1:8" ht="12.75">
      <c r="A56" s="79" t="s">
        <v>125</v>
      </c>
      <c r="B56" s="452">
        <v>27258</v>
      </c>
      <c r="C56" s="192">
        <v>19420</v>
      </c>
      <c r="D56" s="192">
        <v>31036</v>
      </c>
      <c r="F56" s="78"/>
      <c r="G56" s="78"/>
      <c r="H56" s="76"/>
    </row>
    <row r="57" spans="1:8" ht="12.75">
      <c r="A57" s="61" t="s">
        <v>239</v>
      </c>
      <c r="B57" s="190">
        <f>SUM(B52:B56)</f>
        <v>495020</v>
      </c>
      <c r="C57" s="190">
        <f>SUM(C52:C56)</f>
        <v>464514</v>
      </c>
      <c r="D57" s="190">
        <f>SUM(D52:D56)</f>
        <v>477685</v>
      </c>
      <c r="E57" s="196"/>
      <c r="F57" s="78"/>
      <c r="G57" s="78"/>
      <c r="H57" s="76"/>
    </row>
    <row r="58" spans="2:8" ht="12.75">
      <c r="B58" s="190"/>
      <c r="C58" s="359"/>
      <c r="D58" s="190"/>
      <c r="E58" s="196"/>
      <c r="F58" s="78"/>
      <c r="G58" s="78"/>
      <c r="H58" s="76"/>
    </row>
    <row r="59" spans="1:8" ht="12.75">
      <c r="A59" s="59" t="s">
        <v>54</v>
      </c>
      <c r="B59" s="189"/>
      <c r="C59" s="413"/>
      <c r="D59" s="189"/>
      <c r="E59" s="196"/>
      <c r="F59" s="175"/>
      <c r="G59" s="175"/>
      <c r="H59" s="76"/>
    </row>
    <row r="60" spans="1:8" ht="12.75">
      <c r="A60" s="58" t="s">
        <v>119</v>
      </c>
      <c r="B60" s="428">
        <v>42337</v>
      </c>
      <c r="C60" s="190">
        <v>42747</v>
      </c>
      <c r="D60" s="190">
        <v>38207</v>
      </c>
      <c r="E60" s="196"/>
      <c r="F60" s="78"/>
      <c r="G60" s="78"/>
      <c r="H60" s="76"/>
    </row>
    <row r="61" spans="1:8" ht="12.75">
      <c r="A61" s="66" t="s">
        <v>150</v>
      </c>
      <c r="B61" s="451">
        <v>32839</v>
      </c>
      <c r="C61" s="191">
        <v>32377</v>
      </c>
      <c r="D61" s="191">
        <v>35524</v>
      </c>
      <c r="E61" s="196"/>
      <c r="F61" s="78"/>
      <c r="G61" s="78"/>
      <c r="H61" s="76"/>
    </row>
    <row r="62" spans="1:8" ht="12.75">
      <c r="A62" s="76" t="s">
        <v>120</v>
      </c>
      <c r="B62" s="451">
        <v>18330</v>
      </c>
      <c r="C62" s="191">
        <v>18607</v>
      </c>
      <c r="D62" s="191">
        <v>15440</v>
      </c>
      <c r="E62" s="196"/>
      <c r="F62" s="78"/>
      <c r="G62" s="78"/>
      <c r="H62" s="78"/>
    </row>
    <row r="63" spans="1:8" ht="12.75">
      <c r="A63" s="76" t="s">
        <v>121</v>
      </c>
      <c r="B63" s="191">
        <v>1673</v>
      </c>
      <c r="C63" s="191">
        <v>651</v>
      </c>
      <c r="D63" s="191">
        <v>1071</v>
      </c>
      <c r="E63" s="196"/>
      <c r="F63" s="78"/>
      <c r="G63" s="78"/>
      <c r="H63" s="76"/>
    </row>
    <row r="64" spans="1:8" ht="12.75">
      <c r="A64" s="79" t="s">
        <v>126</v>
      </c>
      <c r="B64" s="192">
        <v>188503</v>
      </c>
      <c r="C64" s="192">
        <v>164640</v>
      </c>
      <c r="D64" s="192">
        <v>182405</v>
      </c>
      <c r="E64" s="196"/>
      <c r="F64" s="78"/>
      <c r="G64" s="78"/>
      <c r="H64" s="76"/>
    </row>
    <row r="65" spans="1:8" ht="12.75">
      <c r="A65" s="61" t="s">
        <v>239</v>
      </c>
      <c r="B65" s="190">
        <f>SUM(B60:B64)</f>
        <v>283682</v>
      </c>
      <c r="C65" s="190">
        <f>SUM(C60:C64)</f>
        <v>259022</v>
      </c>
      <c r="D65" s="190">
        <f>SUM(D60:D64)</f>
        <v>272647</v>
      </c>
      <c r="E65" s="196"/>
      <c r="F65" s="78"/>
      <c r="G65" s="78"/>
      <c r="H65" s="76"/>
    </row>
    <row r="66" spans="2:8" ht="12.75">
      <c r="B66" s="196"/>
      <c r="C66" s="371"/>
      <c r="D66" s="196"/>
      <c r="E66" s="190"/>
      <c r="F66" s="74"/>
      <c r="G66" s="74"/>
      <c r="H66" s="76"/>
    </row>
    <row r="67" spans="1:10" ht="12.75">
      <c r="A67" s="173">
        <v>1000</v>
      </c>
      <c r="B67" s="397" t="s">
        <v>261</v>
      </c>
      <c r="C67" s="397" t="s">
        <v>236</v>
      </c>
      <c r="D67" s="209" t="str">
        <f>F36</f>
        <v>1-9/2009</v>
      </c>
      <c r="E67" s="209" t="str">
        <f>H36</f>
        <v>1-9/2008</v>
      </c>
      <c r="F67" s="209" t="str">
        <f>J36</f>
        <v>1-12/2008</v>
      </c>
      <c r="G67" s="247"/>
      <c r="H67" s="205"/>
      <c r="I67" s="176"/>
      <c r="J67" s="76"/>
    </row>
    <row r="68" spans="1:10" ht="12.75">
      <c r="A68" s="59" t="s">
        <v>127</v>
      </c>
      <c r="B68" s="189"/>
      <c r="C68" s="189"/>
      <c r="D68" s="193"/>
      <c r="E68" s="193"/>
      <c r="F68" s="193"/>
      <c r="G68" s="248"/>
      <c r="H68" s="248"/>
      <c r="I68" s="175"/>
      <c r="J68" s="76"/>
    </row>
    <row r="69" spans="1:10" ht="12.75">
      <c r="A69" s="58" t="s">
        <v>119</v>
      </c>
      <c r="B69" s="190">
        <v>5909</v>
      </c>
      <c r="C69" s="190">
        <v>11003</v>
      </c>
      <c r="D69" s="190">
        <v>20710</v>
      </c>
      <c r="E69" s="190">
        <v>25317</v>
      </c>
      <c r="F69" s="190">
        <v>41823</v>
      </c>
      <c r="G69" s="191"/>
      <c r="H69" s="191"/>
      <c r="I69" s="78"/>
      <c r="J69" s="76"/>
    </row>
    <row r="70" spans="1:10" ht="12.75">
      <c r="A70" s="66" t="s">
        <v>150</v>
      </c>
      <c r="B70" s="169">
        <v>968</v>
      </c>
      <c r="C70" s="191">
        <v>1400</v>
      </c>
      <c r="D70" s="169">
        <v>3722</v>
      </c>
      <c r="E70" s="191">
        <v>6422</v>
      </c>
      <c r="F70" s="169">
        <v>9679</v>
      </c>
      <c r="G70" s="191"/>
      <c r="H70" s="191"/>
      <c r="I70" s="78"/>
      <c r="J70" s="76"/>
    </row>
    <row r="71" spans="1:9" ht="12.75">
      <c r="A71" s="76" t="s">
        <v>120</v>
      </c>
      <c r="B71" s="191">
        <v>2798</v>
      </c>
      <c r="C71" s="191">
        <v>8335</v>
      </c>
      <c r="D71" s="191">
        <v>9678</v>
      </c>
      <c r="E71" s="191">
        <v>20420</v>
      </c>
      <c r="F71" s="191">
        <v>32657</v>
      </c>
      <c r="G71" s="191"/>
      <c r="H71" s="191"/>
      <c r="I71" s="78"/>
    </row>
    <row r="72" spans="1:9" ht="12.75">
      <c r="A72" s="79" t="s">
        <v>121</v>
      </c>
      <c r="B72" s="192">
        <v>1</v>
      </c>
      <c r="C72" s="192">
        <v>79</v>
      </c>
      <c r="D72" s="192">
        <v>22</v>
      </c>
      <c r="E72" s="192">
        <v>79</v>
      </c>
      <c r="F72" s="192">
        <v>90</v>
      </c>
      <c r="G72" s="191"/>
      <c r="H72" s="191"/>
      <c r="I72" s="78"/>
    </row>
    <row r="73" spans="1:9" ht="12.75">
      <c r="A73" s="61" t="s">
        <v>239</v>
      </c>
      <c r="B73" s="190">
        <f>SUM(B69:B72)</f>
        <v>9676</v>
      </c>
      <c r="C73" s="190">
        <f>SUM(C69:C72)</f>
        <v>20817</v>
      </c>
      <c r="D73" s="190">
        <f>SUM(D69:D72)</f>
        <v>34132</v>
      </c>
      <c r="E73" s="190">
        <f>SUM(E69:E72)</f>
        <v>52238</v>
      </c>
      <c r="F73" s="190">
        <f>SUM(F69:F72)</f>
        <v>84249</v>
      </c>
      <c r="G73" s="191"/>
      <c r="H73" s="191"/>
      <c r="I73" s="78"/>
    </row>
    <row r="74" spans="2:7" ht="12.75">
      <c r="B74" s="190"/>
      <c r="C74" s="371"/>
      <c r="D74" s="190"/>
      <c r="E74" s="191"/>
      <c r="F74" s="78"/>
      <c r="G74" s="76"/>
    </row>
    <row r="75" spans="2:7" ht="12.75">
      <c r="B75" s="190"/>
      <c r="C75" s="371"/>
      <c r="D75" s="190"/>
      <c r="E75" s="191"/>
      <c r="F75" s="78"/>
      <c r="G75" s="76"/>
    </row>
    <row r="76" spans="1:8" ht="12.75">
      <c r="A76" s="59" t="s">
        <v>128</v>
      </c>
      <c r="B76" s="193"/>
      <c r="C76" s="413"/>
      <c r="D76" s="193"/>
      <c r="E76" s="248"/>
      <c r="F76" s="206"/>
      <c r="G76" s="175"/>
      <c r="H76" s="348"/>
    </row>
    <row r="77" spans="1:9" ht="12.75">
      <c r="A77" s="58" t="s">
        <v>119</v>
      </c>
      <c r="B77" s="190">
        <v>6171</v>
      </c>
      <c r="C77" s="428">
        <v>5738</v>
      </c>
      <c r="D77" s="190">
        <v>18706</v>
      </c>
      <c r="E77" s="190">
        <v>17067</v>
      </c>
      <c r="F77" s="190">
        <v>23122</v>
      </c>
      <c r="G77" s="78"/>
      <c r="H77" s="78"/>
      <c r="I77" s="78"/>
    </row>
    <row r="78" spans="1:9" ht="12.75">
      <c r="A78" s="66" t="s">
        <v>150</v>
      </c>
      <c r="B78" s="169">
        <v>2165</v>
      </c>
      <c r="C78" s="191">
        <v>2252</v>
      </c>
      <c r="D78" s="169">
        <v>6511</v>
      </c>
      <c r="E78" s="191">
        <v>6719</v>
      </c>
      <c r="F78" s="169">
        <v>8982</v>
      </c>
      <c r="G78" s="78"/>
      <c r="H78" s="78"/>
      <c r="I78" s="78"/>
    </row>
    <row r="79" spans="1:9" ht="12.75">
      <c r="A79" s="76" t="s">
        <v>120</v>
      </c>
      <c r="B79" s="191">
        <v>1766</v>
      </c>
      <c r="C79" s="191">
        <v>1457</v>
      </c>
      <c r="D79" s="191">
        <v>4699</v>
      </c>
      <c r="E79" s="191">
        <v>4278</v>
      </c>
      <c r="F79" s="191">
        <v>5788</v>
      </c>
      <c r="G79" s="78"/>
      <c r="H79" s="78"/>
      <c r="I79" s="78"/>
    </row>
    <row r="80" spans="1:9" ht="12.75">
      <c r="A80" s="79" t="s">
        <v>121</v>
      </c>
      <c r="B80" s="192">
        <v>-1</v>
      </c>
      <c r="C80" s="192">
        <v>0</v>
      </c>
      <c r="D80" s="192">
        <v>0</v>
      </c>
      <c r="E80" s="192">
        <v>2</v>
      </c>
      <c r="F80" s="192">
        <v>3</v>
      </c>
      <c r="G80" s="78"/>
      <c r="H80" s="78"/>
      <c r="I80" s="78"/>
    </row>
    <row r="81" spans="1:9" ht="12.75">
      <c r="A81" s="61" t="s">
        <v>239</v>
      </c>
      <c r="B81" s="190">
        <f>SUM(B77:B80)</f>
        <v>10101</v>
      </c>
      <c r="C81" s="190">
        <f>SUM(C77:C80)</f>
        <v>9447</v>
      </c>
      <c r="D81" s="190">
        <f>SUM(D77:D80)</f>
        <v>29916</v>
      </c>
      <c r="E81" s="190">
        <f>SUM(E77:E80)</f>
        <v>28066</v>
      </c>
      <c r="F81" s="190">
        <f>SUM(F77:F80)</f>
        <v>37895</v>
      </c>
      <c r="G81" s="78"/>
      <c r="H81" s="78"/>
      <c r="I81" s="78"/>
    </row>
    <row r="82" spans="2:7" ht="12.75">
      <c r="B82" s="190"/>
      <c r="C82" s="359"/>
      <c r="D82" s="190"/>
      <c r="E82" s="78"/>
      <c r="F82" s="74"/>
      <c r="G82" s="76"/>
    </row>
    <row r="83" spans="1:6" ht="12.75">
      <c r="A83" s="189" t="s">
        <v>238</v>
      </c>
      <c r="B83" s="358"/>
      <c r="C83" s="358"/>
      <c r="D83" s="193"/>
      <c r="E83" s="193"/>
      <c r="F83" s="196"/>
    </row>
    <row r="84" spans="1:6" ht="12.75">
      <c r="A84" s="439" t="s">
        <v>150</v>
      </c>
      <c r="B84" s="347"/>
      <c r="C84" s="347"/>
      <c r="D84" s="347"/>
      <c r="E84" s="347"/>
      <c r="F84" s="360">
        <v>3090</v>
      </c>
    </row>
    <row r="85" spans="1:6" ht="12.75">
      <c r="A85" s="168" t="s">
        <v>239</v>
      </c>
      <c r="B85" s="359"/>
      <c r="C85" s="359"/>
      <c r="D85" s="196"/>
      <c r="E85" s="191"/>
      <c r="F85" s="190">
        <f>SUM(F84:F84)</f>
        <v>3090</v>
      </c>
    </row>
    <row r="86" spans="1:6" ht="12.75">
      <c r="A86" s="196"/>
      <c r="B86" s="196"/>
      <c r="C86" s="196"/>
      <c r="D86" s="196"/>
      <c r="E86" s="195"/>
      <c r="F86" s="196"/>
    </row>
    <row r="87" spans="1:7" ht="12.75">
      <c r="A87" s="58" t="s">
        <v>241</v>
      </c>
      <c r="B87" s="348"/>
      <c r="C87" s="348"/>
      <c r="D87" s="370"/>
      <c r="E87" s="371"/>
      <c r="F87" s="371"/>
      <c r="G87" s="348"/>
    </row>
  </sheetData>
  <printOptions/>
  <pageMargins left="0.64" right="0.25" top="0.37" bottom="0.84" header="0.66" footer="0.35"/>
  <pageSetup horizontalDpi="1200" verticalDpi="12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A1">
      <selection activeCell="J43" sqref="J43"/>
    </sheetView>
  </sheetViews>
  <sheetFormatPr defaultColWidth="9.140625" defaultRowHeight="12.75"/>
  <cols>
    <col min="1" max="1" width="31.28125" style="58" customWidth="1"/>
    <col min="2" max="3" width="12.57421875" style="196" customWidth="1"/>
    <col min="4" max="4" width="12.57421875" style="58" customWidth="1"/>
    <col min="5" max="5" width="12.57421875" style="196" customWidth="1"/>
    <col min="6" max="6" width="12.57421875" style="268" customWidth="1"/>
    <col min="7" max="9" width="12.57421875" style="196" customWidth="1"/>
    <col min="10" max="10" width="9.8515625" style="58" customWidth="1"/>
    <col min="11" max="11" width="10.140625" style="58" bestFit="1" customWidth="1"/>
    <col min="12" max="16384" width="9.140625" style="58" customWidth="1"/>
  </cols>
  <sheetData>
    <row r="1" spans="1:9" ht="12.75">
      <c r="A1" s="57" t="s">
        <v>117</v>
      </c>
      <c r="B1" s="266"/>
      <c r="C1" s="266"/>
      <c r="D1" s="57"/>
      <c r="E1" s="266"/>
      <c r="F1" s="234"/>
      <c r="G1" s="266"/>
      <c r="H1" s="266"/>
      <c r="I1" s="266"/>
    </row>
    <row r="3" spans="1:9" ht="15.75">
      <c r="A3" s="104" t="s">
        <v>149</v>
      </c>
      <c r="B3" s="398"/>
      <c r="C3" s="398"/>
      <c r="D3" s="104"/>
      <c r="E3" s="398"/>
      <c r="F3" s="267"/>
      <c r="G3" s="189"/>
      <c r="H3" s="189"/>
      <c r="I3" s="189"/>
    </row>
    <row r="4" ht="12.75">
      <c r="J4" s="59"/>
    </row>
    <row r="5" spans="1:10" ht="12.75">
      <c r="A5" s="75" t="s">
        <v>97</v>
      </c>
      <c r="B5" s="194" t="s">
        <v>261</v>
      </c>
      <c r="C5" s="194" t="s">
        <v>252</v>
      </c>
      <c r="D5" s="194" t="s">
        <v>210</v>
      </c>
      <c r="E5" s="194" t="s">
        <v>235</v>
      </c>
      <c r="F5" s="194" t="s">
        <v>236</v>
      </c>
      <c r="G5" s="194" t="s">
        <v>237</v>
      </c>
      <c r="H5" s="194" t="s">
        <v>200</v>
      </c>
      <c r="I5" s="194" t="s">
        <v>191</v>
      </c>
      <c r="J5" s="80"/>
    </row>
    <row r="6" spans="1:10" ht="12.75">
      <c r="A6" s="76"/>
      <c r="B6" s="195"/>
      <c r="C6" s="195"/>
      <c r="D6" s="195"/>
      <c r="E6" s="195"/>
      <c r="F6" s="195"/>
      <c r="G6" s="195"/>
      <c r="H6" s="195"/>
      <c r="I6" s="195"/>
      <c r="J6" s="80"/>
    </row>
    <row r="7" spans="1:9" ht="12.75">
      <c r="A7" s="59" t="s">
        <v>2</v>
      </c>
      <c r="B7" s="189"/>
      <c r="C7" s="189"/>
      <c r="D7" s="189"/>
      <c r="E7" s="189"/>
      <c r="F7" s="189"/>
      <c r="G7" s="189"/>
      <c r="H7" s="189"/>
      <c r="I7" s="189"/>
    </row>
    <row r="8" spans="1:14" ht="12.75">
      <c r="A8" s="58" t="s">
        <v>119</v>
      </c>
      <c r="B8" s="190">
        <v>64941</v>
      </c>
      <c r="C8" s="190">
        <v>71008</v>
      </c>
      <c r="D8" s="190">
        <v>72315</v>
      </c>
      <c r="E8" s="190">
        <v>74211</v>
      </c>
      <c r="F8" s="190">
        <v>73740</v>
      </c>
      <c r="G8" s="190">
        <v>76639</v>
      </c>
      <c r="H8" s="190">
        <v>75480</v>
      </c>
      <c r="I8" s="190">
        <v>74788</v>
      </c>
      <c r="J8" s="74"/>
      <c r="K8" s="81"/>
      <c r="L8" s="81"/>
      <c r="M8" s="81"/>
      <c r="N8" s="81"/>
    </row>
    <row r="9" spans="1:12" ht="12.75">
      <c r="A9" s="66" t="s">
        <v>150</v>
      </c>
      <c r="B9" s="169">
        <v>60024</v>
      </c>
      <c r="C9" s="169">
        <v>60531</v>
      </c>
      <c r="D9" s="169">
        <v>61143</v>
      </c>
      <c r="E9" s="169">
        <v>62861</v>
      </c>
      <c r="F9" s="169">
        <v>60124</v>
      </c>
      <c r="G9" s="169">
        <v>60983</v>
      </c>
      <c r="H9" s="169">
        <v>59253</v>
      </c>
      <c r="I9" s="169">
        <v>58458</v>
      </c>
      <c r="J9" s="74"/>
      <c r="K9" s="81"/>
      <c r="L9" s="81"/>
    </row>
    <row r="10" spans="1:12" ht="12.75">
      <c r="A10" s="76" t="s">
        <v>120</v>
      </c>
      <c r="B10" s="191">
        <v>17698</v>
      </c>
      <c r="C10" s="191">
        <v>17561</v>
      </c>
      <c r="D10" s="191">
        <v>14862</v>
      </c>
      <c r="E10" s="191">
        <v>18062</v>
      </c>
      <c r="F10" s="191">
        <v>19091</v>
      </c>
      <c r="G10" s="191">
        <v>18183</v>
      </c>
      <c r="H10" s="191">
        <v>13696</v>
      </c>
      <c r="I10" s="191">
        <v>16207</v>
      </c>
      <c r="J10" s="74"/>
      <c r="K10" s="81"/>
      <c r="L10" s="81"/>
    </row>
    <row r="11" spans="1:12" ht="12.75">
      <c r="A11" s="76" t="s">
        <v>121</v>
      </c>
      <c r="B11" s="191"/>
      <c r="C11" s="191"/>
      <c r="D11" s="191"/>
      <c r="E11" s="191"/>
      <c r="F11" s="191"/>
      <c r="G11" s="191"/>
      <c r="H11" s="191"/>
      <c r="I11" s="191">
        <v>1</v>
      </c>
      <c r="J11" s="74"/>
      <c r="K11" s="81"/>
      <c r="L11" s="81"/>
    </row>
    <row r="12" spans="1:12" ht="12.75">
      <c r="A12" s="79" t="s">
        <v>122</v>
      </c>
      <c r="B12" s="192">
        <v>-1924</v>
      </c>
      <c r="C12" s="192">
        <v>-2006</v>
      </c>
      <c r="D12" s="192">
        <v>-1888</v>
      </c>
      <c r="E12" s="192">
        <v>-2076</v>
      </c>
      <c r="F12" s="192">
        <v>-1712</v>
      </c>
      <c r="G12" s="192">
        <v>-1441</v>
      </c>
      <c r="H12" s="192">
        <v>-1098</v>
      </c>
      <c r="I12" s="192">
        <v>-1282</v>
      </c>
      <c r="J12" s="74"/>
      <c r="K12" s="81"/>
      <c r="L12" s="81"/>
    </row>
    <row r="13" spans="1:14" ht="12.75">
      <c r="A13" s="61" t="s">
        <v>239</v>
      </c>
      <c r="B13" s="190">
        <f aca="true" t="shared" si="0" ref="B13:I13">SUM(B8:B12)</f>
        <v>140739</v>
      </c>
      <c r="C13" s="190">
        <f t="shared" si="0"/>
        <v>147094</v>
      </c>
      <c r="D13" s="190">
        <f t="shared" si="0"/>
        <v>146432</v>
      </c>
      <c r="E13" s="190">
        <f t="shared" si="0"/>
        <v>153058</v>
      </c>
      <c r="F13" s="190">
        <f t="shared" si="0"/>
        <v>151243</v>
      </c>
      <c r="G13" s="190">
        <f t="shared" si="0"/>
        <v>154364</v>
      </c>
      <c r="H13" s="190">
        <f t="shared" si="0"/>
        <v>147331</v>
      </c>
      <c r="I13" s="190">
        <f t="shared" si="0"/>
        <v>148172</v>
      </c>
      <c r="J13" s="74"/>
      <c r="K13" s="82"/>
      <c r="L13" s="81"/>
      <c r="M13" s="81"/>
      <c r="N13" s="81"/>
    </row>
    <row r="14" spans="4:11" ht="12.75">
      <c r="D14" s="196"/>
      <c r="F14" s="196"/>
      <c r="J14" s="74"/>
      <c r="K14" s="81"/>
    </row>
    <row r="15" spans="1:11" ht="12.75">
      <c r="A15" s="59" t="s">
        <v>9</v>
      </c>
      <c r="B15" s="189"/>
      <c r="C15" s="189"/>
      <c r="D15" s="189"/>
      <c r="E15" s="189"/>
      <c r="F15" s="189"/>
      <c r="G15" s="189"/>
      <c r="H15" s="189"/>
      <c r="I15" s="189"/>
      <c r="J15" s="74"/>
      <c r="K15" s="74"/>
    </row>
    <row r="16" spans="1:12" ht="12.75">
      <c r="A16" s="58" t="s">
        <v>119</v>
      </c>
      <c r="B16" s="190">
        <v>9425</v>
      </c>
      <c r="C16" s="190">
        <v>8932</v>
      </c>
      <c r="D16" s="190">
        <v>6808</v>
      </c>
      <c r="E16" s="190">
        <v>5957</v>
      </c>
      <c r="F16" s="190">
        <v>9723</v>
      </c>
      <c r="G16" s="190">
        <v>8151</v>
      </c>
      <c r="H16" s="190">
        <v>8423</v>
      </c>
      <c r="I16" s="190">
        <v>8372</v>
      </c>
      <c r="J16" s="74"/>
      <c r="K16" s="74"/>
      <c r="L16" s="74"/>
    </row>
    <row r="17" spans="1:12" ht="12.75">
      <c r="A17" s="66" t="s">
        <v>150</v>
      </c>
      <c r="B17" s="169">
        <v>7208</v>
      </c>
      <c r="C17" s="169">
        <v>4343</v>
      </c>
      <c r="D17" s="169">
        <v>3358</v>
      </c>
      <c r="E17" s="169">
        <v>-1945</v>
      </c>
      <c r="F17" s="169">
        <v>5048</v>
      </c>
      <c r="G17" s="169">
        <v>1178</v>
      </c>
      <c r="H17" s="169">
        <v>1626</v>
      </c>
      <c r="I17" s="169">
        <v>4112</v>
      </c>
      <c r="J17" s="74"/>
      <c r="K17" s="74"/>
      <c r="L17" s="74"/>
    </row>
    <row r="18" spans="1:12" ht="12.75">
      <c r="A18" s="76" t="s">
        <v>120</v>
      </c>
      <c r="B18" s="191">
        <v>1367</v>
      </c>
      <c r="C18" s="191">
        <v>1733</v>
      </c>
      <c r="D18" s="191">
        <v>277</v>
      </c>
      <c r="E18" s="191">
        <v>1529</v>
      </c>
      <c r="F18" s="191">
        <v>3465</v>
      </c>
      <c r="G18" s="191">
        <v>1140</v>
      </c>
      <c r="H18" s="191">
        <v>-895</v>
      </c>
      <c r="I18" s="191">
        <v>83</v>
      </c>
      <c r="J18" s="74"/>
      <c r="K18" s="74"/>
      <c r="L18" s="74"/>
    </row>
    <row r="19" spans="1:12" ht="12.75">
      <c r="A19" s="79" t="s">
        <v>121</v>
      </c>
      <c r="B19" s="192">
        <v>-1091</v>
      </c>
      <c r="C19" s="192">
        <v>-142</v>
      </c>
      <c r="D19" s="192">
        <v>-458</v>
      </c>
      <c r="E19" s="192">
        <v>-660</v>
      </c>
      <c r="F19" s="192">
        <v>-653</v>
      </c>
      <c r="G19" s="192">
        <v>-271</v>
      </c>
      <c r="H19" s="192">
        <v>13681</v>
      </c>
      <c r="I19" s="192">
        <v>-468</v>
      </c>
      <c r="J19" s="74"/>
      <c r="K19" s="74"/>
      <c r="L19" s="74"/>
    </row>
    <row r="20" spans="1:12" ht="12.75">
      <c r="A20" s="61" t="s">
        <v>239</v>
      </c>
      <c r="B20" s="190">
        <f aca="true" t="shared" si="1" ref="B20:I20">SUM(B16:B19)</f>
        <v>16909</v>
      </c>
      <c r="C20" s="190">
        <f t="shared" si="1"/>
        <v>14866</v>
      </c>
      <c r="D20" s="190">
        <f t="shared" si="1"/>
        <v>9985</v>
      </c>
      <c r="E20" s="190">
        <f t="shared" si="1"/>
        <v>4881</v>
      </c>
      <c r="F20" s="190">
        <f t="shared" si="1"/>
        <v>17583</v>
      </c>
      <c r="G20" s="190">
        <f t="shared" si="1"/>
        <v>10198</v>
      </c>
      <c r="H20" s="190">
        <f t="shared" si="1"/>
        <v>22835</v>
      </c>
      <c r="I20" s="190">
        <f t="shared" si="1"/>
        <v>12099</v>
      </c>
      <c r="J20" s="74"/>
      <c r="K20" s="74"/>
      <c r="L20" s="74"/>
    </row>
    <row r="21" spans="4:11" ht="12.75">
      <c r="D21" s="196"/>
      <c r="F21" s="196"/>
      <c r="J21" s="74"/>
      <c r="K21" s="83"/>
    </row>
    <row r="22" spans="1:11" ht="12.75">
      <c r="A22" s="59" t="s">
        <v>129</v>
      </c>
      <c r="B22" s="189"/>
      <c r="C22" s="189"/>
      <c r="D22" s="189"/>
      <c r="E22" s="189"/>
      <c r="F22" s="189"/>
      <c r="G22" s="189"/>
      <c r="H22" s="189"/>
      <c r="I22" s="189"/>
      <c r="J22" s="74"/>
      <c r="K22" s="62"/>
    </row>
    <row r="23" spans="1:11" ht="12.75">
      <c r="A23" s="58" t="s">
        <v>119</v>
      </c>
      <c r="B23" s="197">
        <f aca="true" t="shared" si="2" ref="B23:C25">B16/B8*100</f>
        <v>14.513173495942471</v>
      </c>
      <c r="C23" s="197">
        <f t="shared" si="2"/>
        <v>12.578864353312301</v>
      </c>
      <c r="D23" s="197">
        <f aca="true" t="shared" si="3" ref="D23:E25">D16/D8*100</f>
        <v>9.414367696881698</v>
      </c>
      <c r="E23" s="197">
        <f t="shared" si="3"/>
        <v>8.027111883683013</v>
      </c>
      <c r="F23" s="197">
        <f aca="true" t="shared" si="4" ref="F23:I25">F16/F8*100</f>
        <v>13.185516680227828</v>
      </c>
      <c r="G23" s="197">
        <f t="shared" si="4"/>
        <v>10.635577186549929</v>
      </c>
      <c r="H23" s="197">
        <f t="shared" si="4"/>
        <v>11.159247482776895</v>
      </c>
      <c r="I23" s="197">
        <f t="shared" si="4"/>
        <v>11.194309247472857</v>
      </c>
      <c r="J23" s="74"/>
      <c r="K23" s="83"/>
    </row>
    <row r="24" spans="1:11" ht="12.75">
      <c r="A24" s="66" t="s">
        <v>150</v>
      </c>
      <c r="B24" s="368">
        <f t="shared" si="2"/>
        <v>12.008529921364786</v>
      </c>
      <c r="C24" s="368">
        <f t="shared" si="2"/>
        <v>7.17483603442864</v>
      </c>
      <c r="D24" s="368">
        <f t="shared" si="3"/>
        <v>5.492043242889619</v>
      </c>
      <c r="E24" s="368">
        <f t="shared" si="3"/>
        <v>-3.094128314853407</v>
      </c>
      <c r="F24" s="368">
        <f t="shared" si="4"/>
        <v>8.395981637948239</v>
      </c>
      <c r="G24" s="368">
        <f t="shared" si="4"/>
        <v>1.931685879671384</v>
      </c>
      <c r="H24" s="368">
        <f t="shared" si="4"/>
        <v>2.744164852412536</v>
      </c>
      <c r="I24" s="368">
        <f t="shared" si="4"/>
        <v>7.034109959287009</v>
      </c>
      <c r="J24" s="74"/>
      <c r="K24" s="74"/>
    </row>
    <row r="25" spans="1:11" ht="12.75">
      <c r="A25" s="79" t="s">
        <v>120</v>
      </c>
      <c r="B25" s="369">
        <f t="shared" si="2"/>
        <v>7.7240366143067005</v>
      </c>
      <c r="C25" s="369">
        <f t="shared" si="2"/>
        <v>9.86845851602984</v>
      </c>
      <c r="D25" s="369">
        <f t="shared" si="3"/>
        <v>1.8638137531960703</v>
      </c>
      <c r="E25" s="369">
        <f t="shared" si="3"/>
        <v>8.465286236297198</v>
      </c>
      <c r="F25" s="369">
        <f t="shared" si="4"/>
        <v>18.149913571840134</v>
      </c>
      <c r="G25" s="369">
        <f t="shared" si="4"/>
        <v>6.269592476489027</v>
      </c>
      <c r="H25" s="369">
        <f t="shared" si="4"/>
        <v>-6.534754672897196</v>
      </c>
      <c r="I25" s="369">
        <f t="shared" si="4"/>
        <v>0.5121243906953785</v>
      </c>
      <c r="J25" s="74"/>
      <c r="K25" s="74"/>
    </row>
    <row r="26" spans="1:11" ht="12.75">
      <c r="A26" s="61" t="s">
        <v>239</v>
      </c>
      <c r="B26" s="197">
        <f>B20/B13*100</f>
        <v>12.014438073313013</v>
      </c>
      <c r="C26" s="197">
        <f>C20/C13*100</f>
        <v>10.106462534161828</v>
      </c>
      <c r="D26" s="197">
        <f aca="true" t="shared" si="5" ref="D26:I26">D20/D13*100</f>
        <v>6.818864729020979</v>
      </c>
      <c r="E26" s="197">
        <f t="shared" si="5"/>
        <v>3.1889871813299533</v>
      </c>
      <c r="F26" s="197">
        <f t="shared" si="5"/>
        <v>11.625662014109745</v>
      </c>
      <c r="G26" s="197">
        <f t="shared" si="5"/>
        <v>6.606462646731102</v>
      </c>
      <c r="H26" s="197">
        <f t="shared" si="5"/>
        <v>15.499114239365783</v>
      </c>
      <c r="I26" s="197">
        <f t="shared" si="5"/>
        <v>8.165510352833195</v>
      </c>
      <c r="J26" s="74"/>
      <c r="K26" s="74"/>
    </row>
    <row r="27" spans="4:11" ht="12.75">
      <c r="D27" s="196"/>
      <c r="F27" s="196"/>
      <c r="J27" s="74"/>
      <c r="K27" s="74"/>
    </row>
    <row r="28" spans="1:10" ht="12.75">
      <c r="A28" s="79" t="s">
        <v>130</v>
      </c>
      <c r="B28" s="192">
        <v>-1242</v>
      </c>
      <c r="C28" s="192">
        <v>-1233</v>
      </c>
      <c r="D28" s="192">
        <v>-1685</v>
      </c>
      <c r="E28" s="192">
        <v>-1370</v>
      </c>
      <c r="F28" s="192">
        <v>-1346</v>
      </c>
      <c r="G28" s="192">
        <v>-990</v>
      </c>
      <c r="H28" s="192">
        <v>-1100</v>
      </c>
      <c r="I28" s="192">
        <v>-1247</v>
      </c>
      <c r="J28" s="74"/>
    </row>
    <row r="29" spans="1:10" ht="12.75">
      <c r="A29" s="76"/>
      <c r="B29" s="195"/>
      <c r="C29" s="195"/>
      <c r="D29" s="195"/>
      <c r="E29" s="356"/>
      <c r="F29" s="356"/>
      <c r="G29" s="356"/>
      <c r="H29" s="356"/>
      <c r="I29" s="356"/>
      <c r="J29" s="74"/>
    </row>
    <row r="30" spans="1:9" ht="12.75">
      <c r="A30" s="77" t="s">
        <v>12</v>
      </c>
      <c r="B30" s="188">
        <f>B20+B28</f>
        <v>15667</v>
      </c>
      <c r="C30" s="188">
        <f aca="true" t="shared" si="6" ref="C30:I30">C20+C28</f>
        <v>13633</v>
      </c>
      <c r="D30" s="188">
        <f t="shared" si="6"/>
        <v>8300</v>
      </c>
      <c r="E30" s="188">
        <f t="shared" si="6"/>
        <v>3511</v>
      </c>
      <c r="F30" s="188">
        <f t="shared" si="6"/>
        <v>16237</v>
      </c>
      <c r="G30" s="188">
        <f t="shared" si="6"/>
        <v>9208</v>
      </c>
      <c r="H30" s="188">
        <f t="shared" si="6"/>
        <v>21735</v>
      </c>
      <c r="I30" s="188">
        <f t="shared" si="6"/>
        <v>10852</v>
      </c>
    </row>
    <row r="31" spans="2:10" ht="12.75">
      <c r="B31" s="371"/>
      <c r="E31" s="188"/>
      <c r="F31" s="188"/>
      <c r="G31" s="188"/>
      <c r="H31" s="269"/>
      <c r="I31" s="269"/>
      <c r="J31" s="74"/>
    </row>
    <row r="32" spans="2:10" ht="12.75">
      <c r="B32" s="359"/>
      <c r="J32" s="74"/>
    </row>
    <row r="33" ht="12.75">
      <c r="A33" s="58" t="s">
        <v>241</v>
      </c>
    </row>
    <row r="35" spans="4:5" ht="12.75">
      <c r="D35" s="188"/>
      <c r="E35" s="190"/>
    </row>
    <row r="36" ht="12.75">
      <c r="E36" s="190"/>
    </row>
    <row r="37" ht="12.75">
      <c r="E37" s="190"/>
    </row>
    <row r="38" ht="12.75">
      <c r="E38" s="190"/>
    </row>
    <row r="39" ht="12.75">
      <c r="E39" s="190"/>
    </row>
    <row r="40" ht="12.75">
      <c r="E40" s="190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Lassila &amp; Tikanoja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Maija Sintonen</cp:lastModifiedBy>
  <cp:lastPrinted>2009-10-23T12:03:53Z</cp:lastPrinted>
  <dcterms:created xsi:type="dcterms:W3CDTF">2007-03-05T06:29:45Z</dcterms:created>
  <dcterms:modified xsi:type="dcterms:W3CDTF">2009-10-23T12:18:25Z</dcterms:modified>
  <cp:category/>
  <cp:version/>
  <cp:contentType/>
  <cp:contentStatus/>
</cp:coreProperties>
</file>