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175" tabRatio="871" activeTab="0"/>
  </bookViews>
  <sheets>
    <sheet name="KONSERNITULOSLASKELMA" sheetId="1" r:id="rId1"/>
    <sheet name="KONSERNITASE" sheetId="2" r:id="rId2"/>
    <sheet name="RAHAVIRTALASKELMA " sheetId="3" r:id="rId3"/>
    <sheet name="OMAN PÄÄOMAN MUUTOSLASKELMA" sheetId="4" r:id="rId4"/>
    <sheet name="OPERATIIVINEN LIIKEVOITTO" sheetId="5" r:id="rId5"/>
    <sheet name="TUNNUSLUVUT " sheetId="6" r:id="rId6"/>
    <sheet name="TOIMIALATIEDOT" sheetId="7" r:id="rId7"/>
    <sheet name="NELJÄNNEKSITTÄIN" sheetId="8" r:id="rId8"/>
    <sheet name="KÄYTTÖOMAISUUS" sheetId="9" r:id="rId9"/>
    <sheet name=" LÄHIPIIRITAPAHT" sheetId="10" r:id="rId10"/>
    <sheet name="VASTUUSITOUMUKSET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a" localSheetId="9">#REF!</definedName>
    <definedName name="a" localSheetId="7">#REF!</definedName>
    <definedName name="a" localSheetId="3">#REF!</definedName>
    <definedName name="a" localSheetId="6">#REF!</definedName>
    <definedName name="a" localSheetId="5">#REF!</definedName>
    <definedName name="a" localSheetId="10">#REF!</definedName>
    <definedName name="a">#REF!</definedName>
    <definedName name="d" localSheetId="9">#REF!</definedName>
    <definedName name="d" localSheetId="7">#REF!</definedName>
    <definedName name="d" localSheetId="3">#REF!</definedName>
    <definedName name="d" localSheetId="6">#REF!</definedName>
    <definedName name="d" localSheetId="5">#REF!</definedName>
    <definedName name="d" localSheetId="10">#REF!</definedName>
    <definedName name="d">#REF!</definedName>
    <definedName name="e" localSheetId="5">#REF!</definedName>
    <definedName name="e">#REF!</definedName>
    <definedName name="f" localSheetId="7">#REF!</definedName>
    <definedName name="f" localSheetId="3">#REF!</definedName>
    <definedName name="f" localSheetId="6">#REF!</definedName>
    <definedName name="f" localSheetId="5">#REF!</definedName>
    <definedName name="f">#REF!</definedName>
    <definedName name="g" localSheetId="7">#REF!</definedName>
    <definedName name="g" localSheetId="3">#REF!</definedName>
    <definedName name="g" localSheetId="6">#REF!</definedName>
    <definedName name="g" localSheetId="5">#REF!</definedName>
    <definedName name="g" localSheetId="10">#REF!</definedName>
    <definedName name="g">#REF!</definedName>
    <definedName name="h" localSheetId="9">#REF!</definedName>
    <definedName name="h" localSheetId="7">#REF!</definedName>
    <definedName name="h" localSheetId="3">#REF!</definedName>
    <definedName name="h" localSheetId="6">#REF!</definedName>
    <definedName name="h" localSheetId="5">#REF!</definedName>
    <definedName name="h" localSheetId="10">#REF!</definedName>
    <definedName name="h">#REF!</definedName>
    <definedName name="j" localSheetId="9">#REF!</definedName>
    <definedName name="j" localSheetId="7">#REF!</definedName>
    <definedName name="j" localSheetId="3">#REF!</definedName>
    <definedName name="j" localSheetId="6">#REF!</definedName>
    <definedName name="j" localSheetId="5">#REF!</definedName>
    <definedName name="j" localSheetId="10">#REF!</definedName>
    <definedName name="j">#REF!</definedName>
    <definedName name="k" localSheetId="9">#REF!</definedName>
    <definedName name="k" localSheetId="7">#REF!</definedName>
    <definedName name="k" localSheetId="6">#REF!</definedName>
    <definedName name="k" localSheetId="5">#REF!</definedName>
    <definedName name="k" localSheetId="10">#REF!</definedName>
    <definedName name="k">#REF!</definedName>
    <definedName name="l" localSheetId="9">#REF!</definedName>
    <definedName name="l" localSheetId="7">#REF!</definedName>
    <definedName name="l" localSheetId="6">#REF!</definedName>
    <definedName name="l" localSheetId="5">#REF!</definedName>
    <definedName name="l" localSheetId="10">#REF!</definedName>
    <definedName name="l">#REF!</definedName>
    <definedName name="Print_Area_MI" localSheetId="9">#REF!</definedName>
    <definedName name="Print_Area_MI" localSheetId="7">#REF!</definedName>
    <definedName name="Print_Area_MI" localSheetId="6">#REF!</definedName>
    <definedName name="Print_Area_MI" localSheetId="5">#REF!</definedName>
    <definedName name="Print_Area_MI" localSheetId="10">#REF!</definedName>
    <definedName name="Print_Area_MI">#REF!</definedName>
    <definedName name="q" localSheetId="5">#REF!</definedName>
    <definedName name="q">#REF!</definedName>
    <definedName name="RAHOITUS31.8." localSheetId="9">#REF!</definedName>
    <definedName name="RAHOITUS31.8." localSheetId="7">#REF!</definedName>
    <definedName name="RAHOITUS31.8." localSheetId="6">#REF!</definedName>
    <definedName name="RAHOITUS31.8." localSheetId="5">#REF!</definedName>
    <definedName name="RAHOITUS31.8." localSheetId="10">#REF!</definedName>
    <definedName name="RAHOITUS31.8.">#REF!</definedName>
    <definedName name="RAHOITUSPOHJA3112" localSheetId="9">#REF!</definedName>
    <definedName name="RAHOITUSPOHJA3112" localSheetId="7">#REF!</definedName>
    <definedName name="RAHOITUSPOHJA3112" localSheetId="6">#REF!</definedName>
    <definedName name="RAHOITUSPOHJA3112" localSheetId="5">#REF!</definedName>
    <definedName name="RAHOITUSPOHJA3112" localSheetId="10">#REF!</definedName>
    <definedName name="RAHOITUSPOHJA3112">#REF!</definedName>
    <definedName name="s" localSheetId="9">#REF!</definedName>
    <definedName name="s" localSheetId="7">#REF!</definedName>
    <definedName name="s" localSheetId="3">#REF!</definedName>
    <definedName name="s" localSheetId="6">#REF!</definedName>
    <definedName name="s" localSheetId="5">#REF!</definedName>
    <definedName name="s" localSheetId="10">#REF!</definedName>
    <definedName name="s">#REF!</definedName>
    <definedName name="T" localSheetId="9">#REF!</definedName>
    <definedName name="T">#REF!</definedName>
    <definedName name="TASE" localSheetId="9">#REF!</definedName>
    <definedName name="TASE" localSheetId="7">#REF!</definedName>
    <definedName name="TASE" localSheetId="6">#REF!</definedName>
    <definedName name="TASE" localSheetId="5">#REF!</definedName>
    <definedName name="TASE" localSheetId="10">#REF!</definedName>
    <definedName name="TASE">#REF!</definedName>
    <definedName name="taseet" localSheetId="9" hidden="1">{#N/A,#N/A,FALSE,"TULOSLASKELMA";#N/A,#N/A,FALSE,"TASE";#N/A,#N/A,FALSE,"TASE  KAUSITTAIN";#N/A,#N/A,FALSE,"TULOSLASKELMA KAUSITTAIN"}</definedName>
    <definedName name="taseet" localSheetId="1" hidden="1">{#N/A,#N/A,FALSE,"TULOSLASKELMA";#N/A,#N/A,FALSE,"TASE";#N/A,#N/A,FALSE,"TASE  KAUSITTAIN";#N/A,#N/A,FALSE,"TULOSLASKELMA KAUSITTAIN"}</definedName>
    <definedName name="taseet" localSheetId="0" hidden="1">{#N/A,#N/A,FALSE,"TULOSLASKELMA";#N/A,#N/A,FALSE,"TASE";#N/A,#N/A,FALSE,"TASE  KAUSITTAIN";#N/A,#N/A,FALSE,"TULOSLASKELMA KAUSITTAIN"}</definedName>
    <definedName name="taseet" localSheetId="7" hidden="1">{#N/A,#N/A,FALSE,"TULOSLASKELMA";#N/A,#N/A,FALSE,"TASE";#N/A,#N/A,FALSE,"TASE  KAUSITTAIN";#N/A,#N/A,FALSE,"TULOSLASKELMA KAUSITTAIN"}</definedName>
    <definedName name="taseet" localSheetId="3" hidden="1">{#N/A,#N/A,FALSE,"TULOSLASKELMA";#N/A,#N/A,FALSE,"TASE";#N/A,#N/A,FALSE,"TASE  KAUSITTAIN";#N/A,#N/A,FALSE,"TULOSLASKELMA KAUSITTAIN"}</definedName>
    <definedName name="taseet" localSheetId="2" hidden="1">{#N/A,#N/A,FALSE,"TULOSLASKELMA";#N/A,#N/A,FALSE,"TASE";#N/A,#N/A,FALSE,"TASE  KAUSITTAIN";#N/A,#N/A,FALSE,"TULOSLASKELMA KAUSITTAIN"}</definedName>
    <definedName name="taseet" localSheetId="6" hidden="1">{#N/A,#N/A,FALSE,"TULOSLASKELMA";#N/A,#N/A,FALSE,"TASE";#N/A,#N/A,FALSE,"TASE  KAUSITTAIN";#N/A,#N/A,FALSE,"TULOSLASKELMA KAUSITTAIN"}</definedName>
    <definedName name="taseet" localSheetId="5" hidden="1">{#N/A,#N/A,FALSE,"TULOSLASKELMA";#N/A,#N/A,FALSE,"TASE";#N/A,#N/A,FALSE,"TASE  KAUSITTAIN";#N/A,#N/A,FALSE,"TULOSLASKELMA KAUSITTAIN"}</definedName>
    <definedName name="taseet" localSheetId="10" hidden="1">{#N/A,#N/A,FALSE,"TULOSLASKELMA";#N/A,#N/A,FALSE,"TASE";#N/A,#N/A,FALSE,"TASE  KAUSITTAIN";#N/A,#N/A,FALSE,"TULOSLASKELMA KAUSITTAIN"}</definedName>
    <definedName name="taseet" hidden="1">{#N/A,#N/A,FALSE,"TULOSLASKELMA";#N/A,#N/A,FALSE,"TASE";#N/A,#N/A,FALSE,"TASE  KAUSITTAIN";#N/A,#N/A,FALSE,"TULOSLASKELMA KAUSITTAIN"}</definedName>
    <definedName name="TULOSLASKELMA" localSheetId="9">#REF!</definedName>
    <definedName name="TULOSLASKELMA" localSheetId="7">#REF!</definedName>
    <definedName name="TULOSLASKELMA" localSheetId="6">#REF!</definedName>
    <definedName name="TULOSLASKELMA" localSheetId="5">#REF!</definedName>
    <definedName name="TULOSLASKELMA" localSheetId="10">#REF!</definedName>
    <definedName name="TULOSLASKELMA">#REF!</definedName>
    <definedName name="_xlnm.Print_Area" localSheetId="9">' LÄHIPIIRITAPAHT'!$A$1:$D$25</definedName>
    <definedName name="_xlnm.Print_Area" localSheetId="1">'KONSERNITASE'!$A$1:$D$88</definedName>
    <definedName name="_xlnm.Print_Area" localSheetId="0">'KONSERNITULOSLASKELMA'!$A$4:$H$36</definedName>
    <definedName name="_xlnm.Print_Area" localSheetId="2">'RAHAVIRTALASKELMA '!$A$1:$D$69</definedName>
    <definedName name="_xlnm.Print_Area" localSheetId="6">'TOIMIALATIEDOT'!$A$1:$K$65</definedName>
    <definedName name="_xlnm.Print_Area" localSheetId="5">'TUNNUSLUVUT '!$A$1:$F$30</definedName>
    <definedName name="u" localSheetId="9">#REF!</definedName>
    <definedName name="u" localSheetId="7">#REF!</definedName>
    <definedName name="u" localSheetId="6">#REF!</definedName>
    <definedName name="u" localSheetId="5">#REF!</definedName>
    <definedName name="u" localSheetId="10">#REF!</definedName>
    <definedName name="u">#REF!</definedName>
    <definedName name="w" localSheetId="5">#REF!</definedName>
    <definedName name="w">#REF!</definedName>
    <definedName name="wrn.RAHOITUSPOHJAT." localSheetId="9" hidden="1">{#N/A,#N/A,FALSE,"RAHOITUSPOHJA 31.12.96";#N/A,#N/A,FALSE,"RAHOITUSPOHJA 30.4.97";#N/A,#N/A,FALSE,"RAHOITUSPOHJA 31.8.97";#N/A,#N/A,FALSE,"RAHOITUSPOHJA 31.12.97"}</definedName>
    <definedName name="wrn.RAHOITUSPOHJAT." localSheetId="1" hidden="1">{#N/A,#N/A,FALSE,"RAHOITUSPOHJA 31.12.96";#N/A,#N/A,FALSE,"RAHOITUSPOHJA 30.4.97";#N/A,#N/A,FALSE,"RAHOITUSPOHJA 31.8.97";#N/A,#N/A,FALSE,"RAHOITUSPOHJA 31.12.97"}</definedName>
    <definedName name="wrn.RAHOITUSPOHJAT." localSheetId="0" hidden="1">{#N/A,#N/A,FALSE,"RAHOITUSPOHJA 31.12.96";#N/A,#N/A,FALSE,"RAHOITUSPOHJA 30.4.97";#N/A,#N/A,FALSE,"RAHOITUSPOHJA 31.8.97";#N/A,#N/A,FALSE,"RAHOITUSPOHJA 31.12.97"}</definedName>
    <definedName name="wrn.RAHOITUSPOHJAT." localSheetId="7" hidden="1">{#N/A,#N/A,FALSE,"RAHOITUSPOHJA 31.12.96";#N/A,#N/A,FALSE,"RAHOITUSPOHJA 30.4.97";#N/A,#N/A,FALSE,"RAHOITUSPOHJA 31.8.97";#N/A,#N/A,FALSE,"RAHOITUSPOHJA 31.12.97"}</definedName>
    <definedName name="wrn.RAHOITUSPOHJAT." localSheetId="3" hidden="1">{#N/A,#N/A,FALSE,"RAHOITUSPOHJA 31.12.96";#N/A,#N/A,FALSE,"RAHOITUSPOHJA 30.4.97";#N/A,#N/A,FALSE,"RAHOITUSPOHJA 31.8.97";#N/A,#N/A,FALSE,"RAHOITUSPOHJA 31.12.97"}</definedName>
    <definedName name="wrn.RAHOITUSPOHJAT." localSheetId="2" hidden="1">{#N/A,#N/A,FALSE,"RAHOITUSPOHJA 31.12.96";#N/A,#N/A,FALSE,"RAHOITUSPOHJA 30.4.97";#N/A,#N/A,FALSE,"RAHOITUSPOHJA 31.8.97";#N/A,#N/A,FALSE,"RAHOITUSPOHJA 31.12.97"}</definedName>
    <definedName name="wrn.RAHOITUSPOHJAT." localSheetId="6" hidden="1">{#N/A,#N/A,FALSE,"RAHOITUSPOHJA 31.12.96";#N/A,#N/A,FALSE,"RAHOITUSPOHJA 30.4.97";#N/A,#N/A,FALSE,"RAHOITUSPOHJA 31.8.97";#N/A,#N/A,FALSE,"RAHOITUSPOHJA 31.12.97"}</definedName>
    <definedName name="wrn.RAHOITUSPOHJAT." localSheetId="5" hidden="1">{#N/A,#N/A,FALSE,"RAHOITUSPOHJA 31.12.96";#N/A,#N/A,FALSE,"RAHOITUSPOHJA 30.4.97";#N/A,#N/A,FALSE,"RAHOITUSPOHJA 31.8.97";#N/A,#N/A,FALSE,"RAHOITUSPOHJA 31.12.97"}</definedName>
    <definedName name="wrn.RAHOITUSPOHJAT." localSheetId="10" hidden="1">{#N/A,#N/A,FALSE,"RAHOITUSPOHJA 31.12.96";#N/A,#N/A,FALSE,"RAHOITUSPOHJA 30.4.97";#N/A,#N/A,FALSE,"RAHOITUSPOHJA 31.8.97";#N/A,#N/A,FALSE,"RAHOITUSPOHJA 31.12.97"}</definedName>
    <definedName name="wrn.RAHOITUSPOHJAT." hidden="1">{#N/A,#N/A,FALSE,"RAHOITUSPOHJA 31.12.96";#N/A,#N/A,FALSE,"RAHOITUSPOHJA 30.4.97";#N/A,#N/A,FALSE,"RAHOITUSPOHJA 31.8.97";#N/A,#N/A,FALSE,"RAHOITUSPOHJA 31.12.97"}</definedName>
    <definedName name="wrn.TULOKSET." localSheetId="9" hidden="1">{#N/A,#N/A,FALSE,"TULOSLASKELMA";#N/A,#N/A,FALSE,"TASE";#N/A,#N/A,FALSE,"TASE  KAUSITTAIN";#N/A,#N/A,FALSE,"TULOSLASKELMA KAUSITTAIN"}</definedName>
    <definedName name="wrn.TULOKSET." localSheetId="1" hidden="1">{#N/A,#N/A,FALSE,"TULOSLASKELMA";#N/A,#N/A,FALSE,"TASE";#N/A,#N/A,FALSE,"TASE  KAUSITTAIN";#N/A,#N/A,FALSE,"TULOSLASKELMA KAUSITTAIN"}</definedName>
    <definedName name="wrn.TULOKSET." localSheetId="0" hidden="1">{#N/A,#N/A,FALSE,"TULOSLASKELMA";#N/A,#N/A,FALSE,"TASE";#N/A,#N/A,FALSE,"TASE  KAUSITTAIN";#N/A,#N/A,FALSE,"TULOSLASKELMA KAUSITTAIN"}</definedName>
    <definedName name="wrn.TULOKSET." localSheetId="7" hidden="1">{#N/A,#N/A,FALSE,"TULOSLASKELMA";#N/A,#N/A,FALSE,"TASE";#N/A,#N/A,FALSE,"TASE  KAUSITTAIN";#N/A,#N/A,FALSE,"TULOSLASKELMA KAUSITTAIN"}</definedName>
    <definedName name="wrn.TULOKSET." localSheetId="3" hidden="1">{#N/A,#N/A,FALSE,"TULOSLASKELMA";#N/A,#N/A,FALSE,"TASE";#N/A,#N/A,FALSE,"TASE  KAUSITTAIN";#N/A,#N/A,FALSE,"TULOSLASKELMA KAUSITTAIN"}</definedName>
    <definedName name="wrn.TULOKSET." localSheetId="2" hidden="1">{#N/A,#N/A,FALSE,"TULOSLASKELMA";#N/A,#N/A,FALSE,"TASE";#N/A,#N/A,FALSE,"TASE  KAUSITTAIN";#N/A,#N/A,FALSE,"TULOSLASKELMA KAUSITTAIN"}</definedName>
    <definedName name="wrn.TULOKSET." localSheetId="6" hidden="1">{#N/A,#N/A,FALSE,"TULOSLASKELMA";#N/A,#N/A,FALSE,"TASE";#N/A,#N/A,FALSE,"TASE  KAUSITTAIN";#N/A,#N/A,FALSE,"TULOSLASKELMA KAUSITTAIN"}</definedName>
    <definedName name="wrn.TULOKSET." localSheetId="5" hidden="1">{#N/A,#N/A,FALSE,"TULOSLASKELMA";#N/A,#N/A,FALSE,"TASE";#N/A,#N/A,FALSE,"TASE  KAUSITTAIN";#N/A,#N/A,FALSE,"TULOSLASKELMA KAUSITTAIN"}</definedName>
    <definedName name="wrn.TULOKSET." localSheetId="10" hidden="1">{#N/A,#N/A,FALSE,"TULOSLASKELMA";#N/A,#N/A,FALSE,"TASE";#N/A,#N/A,FALSE,"TASE  KAUSITTAIN";#N/A,#N/A,FALSE,"TULOSLASKELMA KAUSITTAIN"}</definedName>
    <definedName name="wrn.TULOKSET." hidden="1">{#N/A,#N/A,FALSE,"TULOSLASKELMA";#N/A,#N/A,FALSE,"TASE";#N/A,#N/A,FALSE,"TASE  KAUSITTAIN";#N/A,#N/A,FALSE,"TULOSLASKELMA KAUSITTAIN"}</definedName>
    <definedName name="Y" localSheetId="9">#REF!</definedName>
    <definedName name="Y">#REF!</definedName>
    <definedName name="ö" localSheetId="9">#REF!</definedName>
    <definedName name="ö">#REF!</definedName>
  </definedNames>
  <calcPr fullCalcOnLoad="1"/>
</workbook>
</file>

<file path=xl/sharedStrings.xml><?xml version="1.0" encoding="utf-8"?>
<sst xmlns="http://schemas.openxmlformats.org/spreadsheetml/2006/main" count="419" uniqueCount="255">
  <si>
    <t>%</t>
  </si>
  <si>
    <t>Liikevaihto</t>
  </si>
  <si>
    <t>Myytyjä suoritteita vastaavat kulut</t>
  </si>
  <si>
    <t>Bruttokate</t>
  </si>
  <si>
    <t>Liiketoiminnan muut tuotot</t>
  </si>
  <si>
    <t>Myynnin ja markkinoinnin kulut</t>
  </si>
  <si>
    <t>Hallinnon kulut</t>
  </si>
  <si>
    <t>Liiketoiminnan muut kulut</t>
  </si>
  <si>
    <t>Liikevoitto</t>
  </si>
  <si>
    <t xml:space="preserve">Rahoitustuotot </t>
  </si>
  <si>
    <t>Rahoituskulut</t>
  </si>
  <si>
    <t>Voitto ennen veroja</t>
  </si>
  <si>
    <t xml:space="preserve">Tuloverot </t>
  </si>
  <si>
    <t>Tilikauden voitto</t>
  </si>
  <si>
    <t>Tilikauden voiton jakautuminen:</t>
  </si>
  <si>
    <t>Emoyhtiön omistajille</t>
  </si>
  <si>
    <t>Vähemmistölle</t>
  </si>
  <si>
    <t>Emoyhtiön omistajille kuuluvasta voitosta laskettu osakekohtainen tulos:</t>
  </si>
  <si>
    <t>Osakekohtainen tulos, €</t>
  </si>
  <si>
    <t>Laimennettu osakekohtainen tulos, €</t>
  </si>
  <si>
    <t>VARAT</t>
  </si>
  <si>
    <t>Pitkäaikaiset varat</t>
  </si>
  <si>
    <t>Aineettomat hyödykkeet</t>
  </si>
  <si>
    <t>Liikearvo</t>
  </si>
  <si>
    <t>Aineettomat hyödykkeet yrityskaupoista</t>
  </si>
  <si>
    <t>Muut aineettomat hyödykkeet</t>
  </si>
  <si>
    <t>Aineelliset käyttöomaisuushyödykkeet</t>
  </si>
  <si>
    <t>Maa-alueet</t>
  </si>
  <si>
    <t>Rakennukset ja rakennelmat</t>
  </si>
  <si>
    <t>Koneet ja kalusto</t>
  </si>
  <si>
    <t>Muut aineelliset hyödykkeet</t>
  </si>
  <si>
    <t>Ennakkomaksut ja keskeneräiset hankinnat</t>
  </si>
  <si>
    <t>Muut pitkäaikaiset varat</t>
  </si>
  <si>
    <t>Osuudet osakkuusyrityksissä</t>
  </si>
  <si>
    <t>Myytävissä olevat sijoitukset</t>
  </si>
  <si>
    <t xml:space="preserve">Rahoitusleasingsaamiset </t>
  </si>
  <si>
    <t>Laskennalliset verosaamiset</t>
  </si>
  <si>
    <t>Muut saamiset</t>
  </si>
  <si>
    <t>Pitkäaikaiset varat yhteensä</t>
  </si>
  <si>
    <t>Lyhytaikaiset varat</t>
  </si>
  <si>
    <t>Vaihto-omaisuus</t>
  </si>
  <si>
    <t>Myyntisaamiset ja muut saamiset</t>
  </si>
  <si>
    <t>Ennakkomaksut</t>
  </si>
  <si>
    <t>Rahavarat</t>
  </si>
  <si>
    <t>Lyhytaikaiset varat yhteensä</t>
  </si>
  <si>
    <t>Varat yhteensä</t>
  </si>
  <si>
    <t>OMA PÄÄOMA JA VELAT</t>
  </si>
  <si>
    <t>Oma pääoma</t>
  </si>
  <si>
    <t>Emoyhtiön omistajille kuuluva oma pääoma</t>
  </si>
  <si>
    <t>Osakepääoma</t>
  </si>
  <si>
    <t>Ylikurssirahasto</t>
  </si>
  <si>
    <t>Muut rahastot</t>
  </si>
  <si>
    <t>Kertyneet voittovarat</t>
  </si>
  <si>
    <t>Vähemmistön osuus</t>
  </si>
  <si>
    <t>Oma pääoma yhteensä</t>
  </si>
  <si>
    <t>Velat</t>
  </si>
  <si>
    <t>Pitkäaikaiset velat</t>
  </si>
  <si>
    <t>Laskennalliset verovelat</t>
  </si>
  <si>
    <t>Eläkevelvoitteet</t>
  </si>
  <si>
    <t>Varaukset</t>
  </si>
  <si>
    <t>Korolliset velat</t>
  </si>
  <si>
    <t>Muut velat</t>
  </si>
  <si>
    <t>Lyhytaikaiset velat</t>
  </si>
  <si>
    <t>Ostovelat ja muut velat</t>
  </si>
  <si>
    <t>Verovelat</t>
  </si>
  <si>
    <t>Velat yhteensä</t>
  </si>
  <si>
    <t>Oma pääoma ja velat  yhteensä</t>
  </si>
  <si>
    <t>1000 €</t>
  </si>
  <si>
    <t>Liiketoiminnan rahavirta</t>
  </si>
  <si>
    <t>Tulorahoitus ennen käyttöpääoman muutosta</t>
  </si>
  <si>
    <t>Käyttöpääoman muutos</t>
  </si>
  <si>
    <t>Myyntisaamisten ja muiden saamisten muutos</t>
  </si>
  <si>
    <t>Vaihto-omaisuuden muutos</t>
  </si>
  <si>
    <t>Ostovelkojen ja muiden velkojen muutos</t>
  </si>
  <si>
    <t xml:space="preserve">Maksetut korot </t>
  </si>
  <si>
    <t xml:space="preserve">Saadut korot </t>
  </si>
  <si>
    <t>Maksetut verot</t>
  </si>
  <si>
    <t>Liiketoiminnan nettorahavirta</t>
  </si>
  <si>
    <t xml:space="preserve">     </t>
  </si>
  <si>
    <t>Investointien rahavirta</t>
  </si>
  <si>
    <t xml:space="preserve">Investoinnit aineellisiin ja aineettomiin käyttöomaisuushyödykkeisiin </t>
  </si>
  <si>
    <t>Aineellisten ja aineettomien käyttöomaisuushyödykkeiden myynnit</t>
  </si>
  <si>
    <t>Investoinnit myytävissä oleviin sijoituksiin</t>
  </si>
  <si>
    <t>Muiden pitkäaikaisten saamisten muutos</t>
  </si>
  <si>
    <t>Myytävissä olevien pitkäaikaisten sijoitusten myynnit</t>
  </si>
  <si>
    <t>Saadut osingot investoinneista</t>
  </si>
  <si>
    <t>Investointien nettorahavirta</t>
  </si>
  <si>
    <t>Rahoituksen rahavirta</t>
  </si>
  <si>
    <t>Osakeannista saadut maksut</t>
  </si>
  <si>
    <t>Pitkäaikaisten lainojen nostot</t>
  </si>
  <si>
    <t>Pitkäaikaisten lainojen takaisinmaksut</t>
  </si>
  <si>
    <t>Maksetut osingot</t>
  </si>
  <si>
    <t>Rahoituksen nettorahavirta</t>
  </si>
  <si>
    <t>Likvidien varojen nettomuutos</t>
  </si>
  <si>
    <t>Likvidit varat tilikauden alussa</t>
  </si>
  <si>
    <t>Valuuttakurssien muutosten vaikutus</t>
  </si>
  <si>
    <t>Likvidit varat taseessa tilikauden lopussa</t>
  </si>
  <si>
    <t>Likvidit varat</t>
  </si>
  <si>
    <t>Yhteensä</t>
  </si>
  <si>
    <t>1 000 €</t>
  </si>
  <si>
    <t>Osake-pääoma</t>
  </si>
  <si>
    <t>Ylikurssi-rahasto</t>
  </si>
  <si>
    <t>Myytävissä olevat lyhytaikaiset sijoitukset, käyvän arvon muutos</t>
  </si>
  <si>
    <t>Muuntoerot</t>
  </si>
  <si>
    <t>Suoraan omaan pääomaan kirjatut tuotot ja kulut</t>
  </si>
  <si>
    <t>Kaudella kirjatut tuotot ja kulut</t>
  </si>
  <si>
    <t>Optiopalkitseminen</t>
  </si>
  <si>
    <t>Merkinnät 2002-optioilla</t>
  </si>
  <si>
    <t>Kulukirjaus optioista</t>
  </si>
  <si>
    <t>Osingonjako</t>
  </si>
  <si>
    <t xml:space="preserve">LASSILA &amp; TIKANOJA </t>
  </si>
  <si>
    <t xml:space="preserve">TUNNUSLUVUT </t>
  </si>
  <si>
    <t>Oma pääoma/osake, €</t>
  </si>
  <si>
    <t>Liiketoiminnan rahavirta/osake, €</t>
  </si>
  <si>
    <t>Oman pääoman tuotto, %</t>
  </si>
  <si>
    <t>Sijoitetun pääoman tuotto, %</t>
  </si>
  <si>
    <t>Omavaraisuusaste, %</t>
  </si>
  <si>
    <t>Gearing, %</t>
  </si>
  <si>
    <t>EVA, milj. €*</t>
  </si>
  <si>
    <t>Bruttoinvestoinnit, 1 000 €</t>
  </si>
  <si>
    <t>Poistot, 1 000 €</t>
  </si>
  <si>
    <t>Korolliset nettovelat, 1 000 €</t>
  </si>
  <si>
    <t>Osakkeiden osakeantioikaistu lukumäärä, 1000 kpl</t>
  </si>
  <si>
    <t>keskimäärin kauden aikana</t>
  </si>
  <si>
    <t>kauden lopussa</t>
  </si>
  <si>
    <t>keskimäärin kauden aikana, laimennettu</t>
  </si>
  <si>
    <t xml:space="preserve">LASSILA &amp; TIKANOJA  </t>
  </si>
  <si>
    <t>SEGMENTTIRAPORTOINTI</t>
  </si>
  <si>
    <t xml:space="preserve">LIIKEVAIHTO </t>
  </si>
  <si>
    <t>muutos %</t>
  </si>
  <si>
    <t>Ympäristöpalvelut</t>
  </si>
  <si>
    <t>Teollisuuspalvelut</t>
  </si>
  <si>
    <t>Konsernihallinto ja muut</t>
  </si>
  <si>
    <t>Toimialojen välinen liikevaihto</t>
  </si>
  <si>
    <t xml:space="preserve">LIIKEVOITTO </t>
  </si>
  <si>
    <t xml:space="preserve">MUUT TOIMIALAKOHTAISET TIEDOT </t>
  </si>
  <si>
    <t>Varat</t>
  </si>
  <si>
    <t>Kohdistamattomat varat</t>
  </si>
  <si>
    <t>Kohdistamattomat velat</t>
  </si>
  <si>
    <t>Investoinnit</t>
  </si>
  <si>
    <t>Poistot</t>
  </si>
  <si>
    <t>Liikevoittoprosentti</t>
  </si>
  <si>
    <t>Rahoituskulut, netto</t>
  </si>
  <si>
    <t>Osuus osakkuusyritysten tuloksista</t>
  </si>
  <si>
    <t>VASTUUSITOUMUKSET</t>
  </si>
  <si>
    <t>Kiinteistökiinnitykset</t>
  </si>
  <si>
    <t>Yrityskiinnitykset</t>
  </si>
  <si>
    <t>Muut vakuudet</t>
  </si>
  <si>
    <t>Ympäristölupien edellyttämät pankkitakaukset</t>
  </si>
  <si>
    <t>Konserni ei ole antanut ulkopuolisten puolesta pantteja, kiinnityksiä tai takauksia.</t>
  </si>
  <si>
    <t>Käyttöleasing- ja muut vuokravastuut</t>
  </si>
  <si>
    <t xml:space="preserve">Erääntyy 1 vuoden kuluessa </t>
  </si>
  <si>
    <t xml:space="preserve">Erääntyy 1-5 vuoden kuluessa </t>
  </si>
  <si>
    <t>Erääntyy yli 5 vuoden kuluttua</t>
  </si>
  <si>
    <t>Johdannaissopimuksista johtuvat vastuut</t>
  </si>
  <si>
    <t xml:space="preserve">Erääntyy yli 5 vuoden kuluttua </t>
  </si>
  <si>
    <t>1-3/2007</t>
  </si>
  <si>
    <t>Liiketoiminnan rahavirran oikaisut</t>
  </si>
  <si>
    <t>Verot</t>
  </si>
  <si>
    <t>Poistot ja arvonalentumiset</t>
  </si>
  <si>
    <t>Rahoitustuotot ja -kulut</t>
  </si>
  <si>
    <t>Muut</t>
  </si>
  <si>
    <t>Oma pääoma 1.1.2007</t>
  </si>
  <si>
    <t>Arvonmuutos- ja muut rahastot</t>
  </si>
  <si>
    <t>10-12/2006</t>
  </si>
  <si>
    <t>TULOSLASKELMA VUOSINELJÄNNEKSITTÄIN</t>
  </si>
  <si>
    <t>Kiinteistö- ja käyttäjäpalvelut</t>
  </si>
  <si>
    <t>INVESTOINTISITOUMUKSET</t>
  </si>
  <si>
    <t>Kirjanpitoarvo kauden alussa</t>
  </si>
  <si>
    <t>Hankitut liiketoiminnat</t>
  </si>
  <si>
    <t>Vähennykset</t>
  </si>
  <si>
    <t>Kirjanpitoarvo kauden lopussa</t>
  </si>
  <si>
    <t>Aineettomien hyödykkeiden ostositoumukset</t>
  </si>
  <si>
    <t>Aineellisten hyödykkeiden ostositoumukset</t>
  </si>
  <si>
    <t>Muut investoinnit</t>
  </si>
  <si>
    <t xml:space="preserve">Myynti </t>
  </si>
  <si>
    <t>Ostot</t>
  </si>
  <si>
    <t>Pitkäaikaiset saamiset</t>
  </si>
  <si>
    <t>Pääomalainasaaminen</t>
  </si>
  <si>
    <t>Lyhytaikaiset saamiset</t>
  </si>
  <si>
    <t>Myyntisaamiset</t>
  </si>
  <si>
    <t>Ostovelat</t>
  </si>
  <si>
    <t xml:space="preserve">LIIKETOIMET LÄHIPIIRIN KANSSA </t>
  </si>
  <si>
    <t>1000 bbl</t>
  </si>
  <si>
    <t>Korkojohdannaiset</t>
  </si>
  <si>
    <t>Öljyjohdannaiset</t>
  </si>
  <si>
    <t>Raakaöljyn myyntioptioiden määrät</t>
  </si>
  <si>
    <t>Käypä arvo</t>
  </si>
  <si>
    <t>Käypä arvo 1000 €</t>
  </si>
  <si>
    <t>Muut vakuudet ovat vakuustalletuksia.</t>
  </si>
  <si>
    <t>Öljyoptioiden käyvät arvot on määritelty yleisesti käytössä olevalla arvonmääritysmallilla.  Muiden johdannaisten käyvät arvot perustuvat tilinpäätöspäivän markkinahintoihin.</t>
  </si>
  <si>
    <t xml:space="preserve">Suojausrahasto, käyvän arvon muutos </t>
  </si>
  <si>
    <t>AINEELLISTEN KÄYTTÖOMAISUUSHYÖDYKKEIDEN MUUTOKSET</t>
  </si>
  <si>
    <t>AINEETTOMIEN HYÖDYKKEIDEN MUUTOKSET</t>
  </si>
  <si>
    <t>Vähemmistön osto</t>
  </si>
  <si>
    <t>Myytyjen raakaöljyfutuurien määrät</t>
  </si>
  <si>
    <t>KONSERNITULOSLASKELMA</t>
  </si>
  <si>
    <t>KONSERNITASE</t>
  </si>
  <si>
    <t>KONSERNIN RAHAVIRTALASKELMA</t>
  </si>
  <si>
    <t>KONSERNIN OMAN PÄÄOMAN MUUTOSLASKELMA</t>
  </si>
  <si>
    <t>Öljyjohdannaisiin ei ole sovellettu IAS 39:n mukaista suojauslaskentaa.  Käyvän arvon muutokset on kirjattu liiketoiminnan muihin kuluihin.</t>
  </si>
  <si>
    <t>4-6/2007</t>
  </si>
  <si>
    <t>7-9/2007</t>
  </si>
  <si>
    <t>Omista sitoumuksista annetut vakuudet</t>
  </si>
  <si>
    <t>Valuuttajohdannaiset</t>
  </si>
  <si>
    <t>Termiinisopimusten nimellisarvot*</t>
  </si>
  <si>
    <t>Erääntyy 1 vuoden kuluessa</t>
  </si>
  <si>
    <t>* Termiinisopimuksiin ei ole sovellettu IAS 39:n mukaista suojauslaskentaa.</t>
  </si>
  <si>
    <t>Käyvän arvon muutokset on kirjattu rahoitustuottoihin ja -kuluihin.</t>
  </si>
  <si>
    <t>Siirrot erien välillä</t>
  </si>
  <si>
    <t>Milj. €</t>
  </si>
  <si>
    <t>Kertaluonteiset erät:</t>
  </si>
  <si>
    <t>Operatiivisen toiminnan liikevoitto</t>
  </si>
  <si>
    <t>10-12/2007</t>
  </si>
  <si>
    <t>1-12/2007</t>
  </si>
  <si>
    <t>12/2007</t>
  </si>
  <si>
    <t>Johdannaissaamiset</t>
  </si>
  <si>
    <t>Johdannaisvelat</t>
  </si>
  <si>
    <t>OPERATIIVISEN TOIMINNAN LIIKEVOITON MUODOSTUMINEN</t>
  </si>
  <si>
    <t>Hankitut tytäryritykset ja liiketoiminnat vähennettynä hankintahetken rahavaroilla</t>
  </si>
  <si>
    <t>Kiinteistö- ja käyttäjäpalvelujen Venäjän toiminnan uudelleenorganisointi</t>
  </si>
  <si>
    <t xml:space="preserve">Konsernin osuus yhteisyritysten 
investointisitoumuksista </t>
  </si>
  <si>
    <t>Myydyt tytäryritykset ja liiketoiminnat vähennettynä myyntihetken
rahavaroilla</t>
  </si>
  <si>
    <t>Sijoitus- ja yritystodistukset</t>
  </si>
  <si>
    <t>Lyhytaikaisten lainojen muutos</t>
  </si>
  <si>
    <t>1-3/2008</t>
  </si>
  <si>
    <t>Oma pääoma 1.1.2008</t>
  </si>
  <si>
    <t>Myytävissä olevien lyhytaikaisten sijoitusten käyvän arvon muutos</t>
  </si>
  <si>
    <t>Koronvaihtosopimusten nimellisarvot**</t>
  </si>
  <si>
    <t>** Koronvaihtosopimukset on tehty vaihtuvakorkoisiin lainoihin liittyvien rahavirtojen suojauksiksi ja niihin on sovellettu IAS 39:n mukaista suojauslaskentaa. Suojaukset ovat olleet tehokkaita ja niiden käyvän arvon muutokset on kirjattu kokonaisuudessaan oman pääoman suojausrahastoon.</t>
  </si>
  <si>
    <t>* Koronvaihtosopimuksiin ei ole sovellettu IAS 39:n mukaista suojauslaskentaa.  Käyvän arvon muutokset on kirjattu rahoitustuottoihin ja -kuluihin.</t>
  </si>
  <si>
    <t>* EVA = liikevoitto - sijoitetulle pääomalle (vuosineljännesten keskiarvo) laskettu kustannus. WACC: 2008 9,3 %, 2007 8,75 %</t>
  </si>
  <si>
    <t>(yhteisyritykset)</t>
  </si>
  <si>
    <t>Muutos %</t>
  </si>
  <si>
    <t>Myyntivoitto Ekokemin osakkeiden myynnistä</t>
  </si>
  <si>
    <t>Salvorin kaatopaikkaliiketoiminnan myyntitappio ja muun toiminnan integrointi</t>
  </si>
  <si>
    <t xml:space="preserve">Salvor Oy siirtyi kokonaan L&amp;T:n omistukseen syksyllä 2007. Salvorin toiminta organisoitiin uudelleen ja pääosa liiketoiminnasta siirrettiin Ympäristöpalveluista Teollisuuspalveluihin. Vertailukauden luvut on korjattu vastaavasti.  </t>
  </si>
  <si>
    <t>Kurssierot</t>
  </si>
  <si>
    <t>Koronvaihtosopimusten nimellisarvot*</t>
  </si>
  <si>
    <t>4-6/2008</t>
  </si>
  <si>
    <t>Muutos%</t>
  </si>
  <si>
    <t>muutos%</t>
  </si>
  <si>
    <t>Osakkeiden myyntivoitto</t>
  </si>
  <si>
    <t>Henkilöstö kokoaikaiseksi muutettuna keskimäärin</t>
  </si>
  <si>
    <t>Henkilöstö, koko- ja osa-aikaiset yhteensä kauden lopussa</t>
  </si>
  <si>
    <t>Merkinnät 2005-optioilla</t>
  </si>
  <si>
    <t>L&amp;T yhteensä</t>
  </si>
  <si>
    <t>7-9/2008</t>
  </si>
  <si>
    <t>1-9/2008</t>
  </si>
  <si>
    <t>1-9/2007</t>
  </si>
  <si>
    <t>9/2008</t>
  </si>
  <si>
    <t>9/2007</t>
  </si>
  <si>
    <t>Oma pääoma 30.09.2008</t>
  </si>
  <si>
    <t>Oma pääoma 30.09.2007</t>
  </si>
  <si>
    <t>Myytävissä olevat lyhytaikaiset sijoitukset, myynnistä johtuva käyvän arvon muutoksen peruutus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</si>
</sst>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d\.mm\.yyyy"/>
    <numFmt numFmtId="173" formatCode="#,##0.0"/>
    <numFmt numFmtId="174" formatCode="#,##0.000"/>
    <numFmt numFmtId="175" formatCode="0.0"/>
    <numFmt numFmtId="176" formatCode="#,##0.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00"/>
    <numFmt numFmtId="184" formatCode="0.000000000"/>
    <numFmt numFmtId="185" formatCode="0.00000000000"/>
    <numFmt numFmtId="186" formatCode="0.000000000000"/>
    <numFmt numFmtId="187" formatCode="0.0000000000000"/>
    <numFmt numFmtId="188" formatCode="#,##0.00000"/>
    <numFmt numFmtId="189" formatCode="#,##0_ ;\-#,##0\ "/>
    <numFmt numFmtId="190" formatCode="#,##0_ ;[Red]\-#,##0\ "/>
    <numFmt numFmtId="191" formatCode="#,##0.00_ ;\-#,##0.00\ "/>
    <numFmt numFmtId="192" formatCode="#,##0.00_ ;[Red]\-#,##0.00\ "/>
    <numFmt numFmtId="193" formatCode="0%"/>
    <numFmt numFmtId="194" formatCode="0.00%"/>
    <numFmt numFmtId="195" formatCode="\d\.m\.\y\y\y\y"/>
    <numFmt numFmtId="196" formatCode="\d\.mm\.\y\y"/>
    <numFmt numFmtId="197" formatCode="\d\.mm"/>
    <numFmt numFmtId="198" formatCode="mm\.\y\y"/>
    <numFmt numFmtId="199" formatCode="\d\.m\.\y\y\y\y\ \h:mm"/>
    <numFmt numFmtId="200" formatCode="#,##0;\-#,##0"/>
    <numFmt numFmtId="201" formatCode="#,##0;[Red]\-#,##0"/>
    <numFmt numFmtId="202" formatCode="#,##0.00;\-#,##0.00"/>
    <numFmt numFmtId="203" formatCode="#,##0.00;[Red]\-#,##0.00"/>
    <numFmt numFmtId="204" formatCode="00"/>
    <numFmt numFmtId="205" formatCode="\+\ 0.0"/>
    <numFmt numFmtId="206" formatCode="0.0\ %"/>
    <numFmt numFmtId="207" formatCode="0.000E+00"/>
    <numFmt numFmtId="208" formatCode="0.0000E+00"/>
    <numFmt numFmtId="209" formatCode="dd/mm/yyyy"/>
    <numFmt numFmtId="210" formatCode="00.0"/>
    <numFmt numFmtId="211" formatCode="d\.m\.yyyy"/>
    <numFmt numFmtId="212" formatCode="&quot;Kyllä&quot;;&quot;Kyllä&quot;;&quot;Ei&quot;"/>
    <numFmt numFmtId="213" formatCode="&quot;Tosi&quot;;&quot;Tosi&quot;;&quot;Epätosi&quot;"/>
    <numFmt numFmtId="214" formatCode="&quot;Käytössä&quot;;&quot;Käytössä&quot;;&quot;Ei käytössä&quot;"/>
    <numFmt numFmtId="215" formatCode="[$-40B]d\.\ mmmm&quot;ta &quot;yyyy"/>
    <numFmt numFmtId="216" formatCode="#,##0\ &quot;eur&quot;;\-#,##0\ &quot;eur&quot;"/>
    <numFmt numFmtId="217" formatCode="#,##0\ &quot;eur&quot;;[Red]\-#,##0\ &quot;eur&quot;"/>
    <numFmt numFmtId="218" formatCode="#,##0.00\ &quot;eur&quot;;\-#,##0.00\ &quot;eur&quot;"/>
    <numFmt numFmtId="219" formatCode="#,##0.00\ &quot;eur&quot;;[Red]\-#,##0.00\ &quot;eur&quot;"/>
    <numFmt numFmtId="220" formatCode="_-* #,##0\ &quot;eur&quot;_-;\-* #,##0\ &quot;eur&quot;_-;_-* &quot;-&quot;\ &quot;eur&quot;_-;_-@_-"/>
    <numFmt numFmtId="221" formatCode="_-* #,##0\ _e_u_r_-;\-* #,##0\ _e_u_r_-;_-* &quot;-&quot;\ _e_u_r_-;_-@_-"/>
    <numFmt numFmtId="222" formatCode="_-* #,##0.00\ &quot;eur&quot;_-;\-* #,##0.00\ &quot;eur&quot;_-;_-* &quot;-&quot;??\ &quot;eur&quot;_-;_-@_-"/>
    <numFmt numFmtId="223" formatCode="_-* #,##0.00\ _e_u_r_-;\-* #,##0.00\ _e_u_r_-;_-* &quot;-&quot;??\ _e_u_r_-;_-@_-"/>
    <numFmt numFmtId="224" formatCode="mmm/yyyy"/>
    <numFmt numFmtId="225" formatCode="dd\.mm\.yy"/>
    <numFmt numFmtId="226" formatCode="#,##0.000000"/>
    <numFmt numFmtId="227" formatCode="#,##0.000000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2"/>
      <name val="Arial"/>
      <family val="0"/>
    </font>
    <font>
      <sz val="8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171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400">
    <xf numFmtId="0" fontId="0" fillId="0" borderId="0" xfId="0" applyAlignment="1">
      <alignment/>
    </xf>
    <xf numFmtId="0" fontId="8" fillId="0" borderId="0" xfId="22" applyFont="1">
      <alignment/>
      <protection/>
    </xf>
    <xf numFmtId="0" fontId="9" fillId="0" borderId="0" xfId="22" applyFont="1">
      <alignment/>
      <protection/>
    </xf>
    <xf numFmtId="0" fontId="10" fillId="0" borderId="0" xfId="22" applyFont="1">
      <alignment/>
      <protection/>
    </xf>
    <xf numFmtId="0" fontId="11" fillId="0" borderId="0" xfId="22" applyFont="1">
      <alignment/>
      <protection/>
    </xf>
    <xf numFmtId="3" fontId="9" fillId="0" borderId="0" xfId="22" applyNumberFormat="1" applyFont="1">
      <alignment/>
      <protection/>
    </xf>
    <xf numFmtId="0" fontId="9" fillId="0" borderId="1" xfId="22" applyFont="1" applyBorder="1" applyAlignment="1">
      <alignment horizontal="left"/>
      <protection/>
    </xf>
    <xf numFmtId="0" fontId="9" fillId="0" borderId="0" xfId="22" applyFont="1" applyAlignment="1">
      <alignment horizontal="left"/>
      <protection/>
    </xf>
    <xf numFmtId="0" fontId="9" fillId="0" borderId="0" xfId="22" applyFont="1" applyBorder="1" applyAlignment="1">
      <alignment horizontal="left"/>
      <protection/>
    </xf>
    <xf numFmtId="0" fontId="11" fillId="0" borderId="0" xfId="22" applyFont="1" applyBorder="1" applyAlignment="1">
      <alignment horizontal="left"/>
      <protection/>
    </xf>
    <xf numFmtId="0" fontId="11" fillId="0" borderId="0" xfId="22" applyFont="1" applyAlignment="1" quotePrefix="1">
      <alignment horizontal="left"/>
      <protection/>
    </xf>
    <xf numFmtId="0" fontId="9" fillId="0" borderId="0" xfId="22" applyFont="1" applyAlignment="1" quotePrefix="1">
      <alignment horizontal="left"/>
      <protection/>
    </xf>
    <xf numFmtId="0" fontId="11" fillId="0" borderId="0" xfId="22" applyFont="1" applyBorder="1">
      <alignment/>
      <protection/>
    </xf>
    <xf numFmtId="0" fontId="11" fillId="0" borderId="0" xfId="22" applyFont="1" applyAlignment="1">
      <alignment horizontal="left"/>
      <protection/>
    </xf>
    <xf numFmtId="0" fontId="11" fillId="0" borderId="0" xfId="22" applyFont="1" applyAlignment="1">
      <alignment wrapText="1"/>
      <protection/>
    </xf>
    <xf numFmtId="0" fontId="9" fillId="0" borderId="0" xfId="22" applyFont="1" applyBorder="1" applyAlignment="1" quotePrefix="1">
      <alignment horizontal="left"/>
      <protection/>
    </xf>
    <xf numFmtId="0" fontId="9" fillId="0" borderId="0" xfId="22" applyFont="1" applyAlignment="1" quotePrefix="1">
      <alignment horizontal="left" indent="1"/>
      <protection/>
    </xf>
    <xf numFmtId="0" fontId="9" fillId="0" borderId="1" xfId="22" applyFont="1" applyBorder="1" applyAlignment="1" quotePrefix="1">
      <alignment horizontal="left" indent="1"/>
      <protection/>
    </xf>
    <xf numFmtId="0" fontId="9" fillId="0" borderId="0" xfId="22" applyFont="1" applyAlignment="1">
      <alignment horizontal="left" indent="1"/>
      <protection/>
    </xf>
    <xf numFmtId="0" fontId="9" fillId="0" borderId="0" xfId="22" applyFont="1" applyBorder="1" applyAlignment="1">
      <alignment horizontal="left" indent="1"/>
      <protection/>
    </xf>
    <xf numFmtId="0" fontId="9" fillId="0" borderId="1" xfId="22" applyFont="1" applyBorder="1" applyAlignment="1">
      <alignment horizontal="left" wrapText="1" indent="1"/>
      <protection/>
    </xf>
    <xf numFmtId="0" fontId="11" fillId="0" borderId="2" xfId="22" applyFont="1" applyBorder="1" applyAlignment="1">
      <alignment horizontal="left"/>
      <protection/>
    </xf>
    <xf numFmtId="0" fontId="9" fillId="0" borderId="0" xfId="22" applyFont="1" applyBorder="1">
      <alignment/>
      <protection/>
    </xf>
    <xf numFmtId="0" fontId="9" fillId="0" borderId="1" xfId="22" applyFont="1" applyBorder="1" applyAlignment="1">
      <alignment horizontal="left" indent="1"/>
      <protection/>
    </xf>
    <xf numFmtId="0" fontId="11" fillId="0" borderId="0" xfId="22" applyFont="1" applyAlignment="1">
      <alignment horizontal="left" indent="1"/>
      <protection/>
    </xf>
    <xf numFmtId="0" fontId="9" fillId="0" borderId="0" xfId="27">
      <alignment/>
      <protection/>
    </xf>
    <xf numFmtId="3" fontId="9" fillId="0" borderId="0" xfId="27" applyNumberFormat="1">
      <alignment/>
      <protection/>
    </xf>
    <xf numFmtId="0" fontId="8" fillId="0" borderId="0" xfId="31" applyFont="1" applyBorder="1">
      <alignment/>
      <protection/>
    </xf>
    <xf numFmtId="0" fontId="9" fillId="0" borderId="0" xfId="27" applyFont="1" applyBorder="1" applyAlignment="1" quotePrefix="1">
      <alignment horizontal="left"/>
      <protection/>
    </xf>
    <xf numFmtId="6" fontId="9" fillId="0" borderId="1" xfId="27" applyNumberFormat="1" applyFont="1" applyBorder="1" applyAlignment="1" quotePrefix="1">
      <alignment horizontal="left"/>
      <protection/>
    </xf>
    <xf numFmtId="0" fontId="11" fillId="0" borderId="0" xfId="27" applyFont="1">
      <alignment/>
      <protection/>
    </xf>
    <xf numFmtId="0" fontId="9" fillId="0" borderId="0" xfId="27" applyFont="1">
      <alignment/>
      <protection/>
    </xf>
    <xf numFmtId="0" fontId="9" fillId="0" borderId="1" xfId="27" applyFont="1" applyBorder="1">
      <alignment/>
      <protection/>
    </xf>
    <xf numFmtId="0" fontId="9" fillId="0" borderId="0" xfId="27" applyFont="1">
      <alignment/>
      <protection/>
    </xf>
    <xf numFmtId="0" fontId="9" fillId="0" borderId="0" xfId="27" applyFont="1" applyAlignment="1">
      <alignment horizontal="left" indent="1"/>
      <protection/>
    </xf>
    <xf numFmtId="0" fontId="9" fillId="0" borderId="1" xfId="27" applyFont="1" applyBorder="1" applyAlignment="1">
      <alignment horizontal="left" indent="1"/>
      <protection/>
    </xf>
    <xf numFmtId="0" fontId="9" fillId="0" borderId="0" xfId="27" applyFont="1" applyBorder="1">
      <alignment/>
      <protection/>
    </xf>
    <xf numFmtId="0" fontId="9" fillId="0" borderId="0" xfId="27" applyFont="1" applyAlignment="1">
      <alignment horizontal="left" indent="1"/>
      <protection/>
    </xf>
    <xf numFmtId="0" fontId="9" fillId="0" borderId="1" xfId="27" applyBorder="1" applyAlignment="1">
      <alignment horizontal="left" indent="1"/>
      <protection/>
    </xf>
    <xf numFmtId="0" fontId="9" fillId="0" borderId="0" xfId="27" applyBorder="1">
      <alignment/>
      <protection/>
    </xf>
    <xf numFmtId="0" fontId="9" fillId="0" borderId="0" xfId="27" applyAlignment="1">
      <alignment horizontal="left" indent="1"/>
      <protection/>
    </xf>
    <xf numFmtId="0" fontId="9" fillId="0" borderId="1" xfId="27" applyFont="1" applyBorder="1" applyAlignment="1">
      <alignment horizontal="left" indent="1"/>
      <protection/>
    </xf>
    <xf numFmtId="0" fontId="11" fillId="0" borderId="0" xfId="27" applyFont="1" applyBorder="1">
      <alignment/>
      <protection/>
    </xf>
    <xf numFmtId="0" fontId="9" fillId="0" borderId="0" xfId="32" applyFont="1" applyAlignment="1">
      <alignment horizontal="left"/>
      <protection/>
    </xf>
    <xf numFmtId="0" fontId="9" fillId="0" borderId="0" xfId="32" applyFont="1">
      <alignment/>
      <protection/>
    </xf>
    <xf numFmtId="0" fontId="0" fillId="0" borderId="0" xfId="32">
      <alignment/>
      <protection/>
    </xf>
    <xf numFmtId="0" fontId="11" fillId="0" borderId="0" xfId="32" applyFont="1" applyBorder="1">
      <alignment/>
      <protection/>
    </xf>
    <xf numFmtId="0" fontId="0" fillId="0" borderId="1" xfId="32" applyBorder="1">
      <alignment/>
      <protection/>
    </xf>
    <xf numFmtId="0" fontId="9" fillId="0" borderId="0" xfId="32" applyFont="1" applyBorder="1">
      <alignment/>
      <protection/>
    </xf>
    <xf numFmtId="173" fontId="1" fillId="0" borderId="0" xfId="32" applyNumberFormat="1" applyFont="1" applyAlignment="1">
      <alignment horizontal="right"/>
      <protection/>
    </xf>
    <xf numFmtId="0" fontId="9" fillId="0" borderId="0" xfId="32" applyFont="1" applyAlignment="1" quotePrefix="1">
      <alignment horizontal="left"/>
      <protection/>
    </xf>
    <xf numFmtId="0" fontId="9" fillId="0" borderId="0" xfId="26" applyFont="1" applyAlignment="1">
      <alignment horizontal="left"/>
      <protection/>
    </xf>
    <xf numFmtId="0" fontId="9" fillId="0" borderId="0" xfId="28" applyFont="1">
      <alignment/>
      <protection/>
    </xf>
    <xf numFmtId="0" fontId="11" fillId="0" borderId="0" xfId="28" applyFont="1">
      <alignment/>
      <protection/>
    </xf>
    <xf numFmtId="0" fontId="11" fillId="0" borderId="0" xfId="26" applyFont="1">
      <alignment/>
      <protection/>
    </xf>
    <xf numFmtId="0" fontId="9" fillId="0" borderId="0" xfId="26" applyFont="1">
      <alignment/>
      <protection/>
    </xf>
    <xf numFmtId="0" fontId="12" fillId="0" borderId="0" xfId="26" applyFont="1" applyAlignment="1">
      <alignment horizontal="center"/>
      <protection/>
    </xf>
    <xf numFmtId="0" fontId="12" fillId="0" borderId="0" xfId="26" applyFont="1" applyBorder="1" applyAlignment="1">
      <alignment horizontal="center"/>
      <protection/>
    </xf>
    <xf numFmtId="0" fontId="9" fillId="0" borderId="0" xfId="26" applyFont="1" applyBorder="1">
      <alignment/>
      <protection/>
    </xf>
    <xf numFmtId="0" fontId="9" fillId="0" borderId="1" xfId="26" applyFont="1" applyBorder="1" applyAlignment="1" quotePrefix="1">
      <alignment horizontal="left"/>
      <protection/>
    </xf>
    <xf numFmtId="0" fontId="11" fillId="0" borderId="1" xfId="26" applyFont="1" applyBorder="1" applyAlignment="1" quotePrefix="1">
      <alignment horizontal="right"/>
      <protection/>
    </xf>
    <xf numFmtId="0" fontId="11" fillId="0" borderId="0" xfId="26" applyFont="1" applyBorder="1" applyAlignment="1" quotePrefix="1">
      <alignment horizontal="right"/>
      <protection/>
    </xf>
    <xf numFmtId="0" fontId="9" fillId="0" borderId="0" xfId="30" applyFont="1">
      <alignment/>
      <protection/>
    </xf>
    <xf numFmtId="3" fontId="9" fillId="0" borderId="0" xfId="26" applyNumberFormat="1" applyFont="1">
      <alignment/>
      <protection/>
    </xf>
    <xf numFmtId="173" fontId="9" fillId="0" borderId="0" xfId="26" applyNumberFormat="1" applyFont="1" applyAlignment="1">
      <alignment horizontal="right"/>
      <protection/>
    </xf>
    <xf numFmtId="3" fontId="9" fillId="0" borderId="0" xfId="26" applyNumberFormat="1" applyFont="1" applyBorder="1">
      <alignment/>
      <protection/>
    </xf>
    <xf numFmtId="0" fontId="9" fillId="0" borderId="1" xfId="30" applyFont="1" applyBorder="1">
      <alignment/>
      <protection/>
    </xf>
    <xf numFmtId="3" fontId="9" fillId="0" borderId="1" xfId="26" applyNumberFormat="1" applyFont="1" applyBorder="1">
      <alignment/>
      <protection/>
    </xf>
    <xf numFmtId="173" fontId="9" fillId="0" borderId="0" xfId="26" applyNumberFormat="1" applyFont="1">
      <alignment/>
      <protection/>
    </xf>
    <xf numFmtId="3" fontId="9" fillId="0" borderId="0" xfId="28" applyNumberFormat="1" applyFont="1" applyAlignment="1">
      <alignment horizontal="right"/>
      <protection/>
    </xf>
    <xf numFmtId="3" fontId="9" fillId="0" borderId="0" xfId="28" applyNumberFormat="1" applyFont="1">
      <alignment/>
      <protection/>
    </xf>
    <xf numFmtId="6" fontId="9" fillId="0" borderId="1" xfId="28" applyNumberFormat="1" applyFont="1" applyBorder="1" quotePrefix="1">
      <alignment/>
      <protection/>
    </xf>
    <xf numFmtId="0" fontId="9" fillId="0" borderId="0" xfId="28" applyFont="1" applyBorder="1">
      <alignment/>
      <protection/>
    </xf>
    <xf numFmtId="0" fontId="11" fillId="0" borderId="0" xfId="28" applyFont="1" applyAlignment="1" quotePrefix="1">
      <alignment horizontal="left"/>
      <protection/>
    </xf>
    <xf numFmtId="3" fontId="9" fillId="0" borderId="0" xfId="28" applyNumberFormat="1" applyFont="1" applyBorder="1">
      <alignment/>
      <protection/>
    </xf>
    <xf numFmtId="0" fontId="9" fillId="0" borderId="1" xfId="28" applyFont="1" applyBorder="1">
      <alignment/>
      <protection/>
    </xf>
    <xf numFmtId="3" fontId="9" fillId="0" borderId="1" xfId="28" applyNumberFormat="1" applyFont="1" applyBorder="1">
      <alignment/>
      <protection/>
    </xf>
    <xf numFmtId="14" fontId="11" fillId="0" borderId="1" xfId="28" applyNumberFormat="1" applyFont="1" applyBorder="1" applyAlignment="1" quotePrefix="1">
      <alignment horizontal="right"/>
      <protection/>
    </xf>
    <xf numFmtId="0" fontId="11" fillId="0" borderId="0" xfId="28" applyFont="1" applyBorder="1" applyAlignment="1" quotePrefix="1">
      <alignment horizontal="right"/>
      <protection/>
    </xf>
    <xf numFmtId="174" fontId="9" fillId="0" borderId="0" xfId="28" applyNumberFormat="1" applyFont="1">
      <alignment/>
      <protection/>
    </xf>
    <xf numFmtId="176" fontId="9" fillId="0" borderId="0" xfId="28" applyNumberFormat="1" applyFont="1">
      <alignment/>
      <protection/>
    </xf>
    <xf numFmtId="173" fontId="9" fillId="0" borderId="0" xfId="26" applyNumberFormat="1" applyFont="1" applyBorder="1">
      <alignment/>
      <protection/>
    </xf>
    <xf numFmtId="173" fontId="9" fillId="0" borderId="0" xfId="28" applyNumberFormat="1" applyFont="1">
      <alignment/>
      <protection/>
    </xf>
    <xf numFmtId="173" fontId="9" fillId="0" borderId="0" xfId="28" applyNumberFormat="1" applyFont="1" applyFill="1">
      <alignment/>
      <protection/>
    </xf>
    <xf numFmtId="0" fontId="9" fillId="0" borderId="0" xfId="28" applyFont="1" applyAlignment="1">
      <alignment horizontal="left"/>
      <protection/>
    </xf>
    <xf numFmtId="0" fontId="11" fillId="0" borderId="0" xfId="29" applyFont="1">
      <alignment/>
      <protection/>
    </xf>
    <xf numFmtId="0" fontId="9" fillId="0" borderId="0" xfId="29">
      <alignment/>
      <protection/>
    </xf>
    <xf numFmtId="6" fontId="9" fillId="0" borderId="1" xfId="29" applyNumberFormat="1" applyFont="1" applyBorder="1" applyAlignment="1">
      <alignment horizontal="left"/>
      <protection/>
    </xf>
    <xf numFmtId="0" fontId="9" fillId="0" borderId="0" xfId="29" applyFont="1">
      <alignment/>
      <protection/>
    </xf>
    <xf numFmtId="0" fontId="9" fillId="0" borderId="0" xfId="29" applyFont="1" applyAlignment="1">
      <alignment horizontal="left"/>
      <protection/>
    </xf>
    <xf numFmtId="3" fontId="9" fillId="0" borderId="0" xfId="33" applyNumberFormat="1" applyFont="1">
      <alignment/>
      <protection/>
    </xf>
    <xf numFmtId="0" fontId="9" fillId="0" borderId="0" xfId="29" applyFont="1" applyAlignment="1">
      <alignment horizontal="left" indent="1"/>
      <protection/>
    </xf>
    <xf numFmtId="0" fontId="11" fillId="0" borderId="0" xfId="29" applyFont="1" applyAlignment="1">
      <alignment horizontal="left"/>
      <protection/>
    </xf>
    <xf numFmtId="6" fontId="9" fillId="0" borderId="0" xfId="29" applyNumberFormat="1" applyFont="1" applyBorder="1" applyAlignment="1">
      <alignment horizontal="left"/>
      <protection/>
    </xf>
    <xf numFmtId="0" fontId="9" fillId="0" borderId="1" xfId="29" applyBorder="1">
      <alignment/>
      <protection/>
    </xf>
    <xf numFmtId="0" fontId="9" fillId="0" borderId="0" xfId="29" applyFont="1">
      <alignment/>
      <protection/>
    </xf>
    <xf numFmtId="0" fontId="9" fillId="0" borderId="1" xfId="24" applyFont="1" applyBorder="1" applyAlignment="1" applyProtection="1" quotePrefix="1">
      <alignment horizontal="left"/>
      <protection/>
    </xf>
    <xf numFmtId="6" fontId="9" fillId="0" borderId="1" xfId="23" applyNumberFormat="1" applyFont="1" applyBorder="1" quotePrefix="1">
      <alignment/>
      <protection/>
    </xf>
    <xf numFmtId="3" fontId="9" fillId="0" borderId="0" xfId="32" applyNumberFormat="1" applyFont="1" applyFill="1" applyAlignment="1" quotePrefix="1">
      <alignment horizontal="right"/>
      <protection/>
    </xf>
    <xf numFmtId="3" fontId="9" fillId="0" borderId="0" xfId="26" applyNumberFormat="1" applyFont="1" applyFill="1">
      <alignment/>
      <protection/>
    </xf>
    <xf numFmtId="3" fontId="9" fillId="0" borderId="1" xfId="26" applyNumberFormat="1" applyFont="1" applyFill="1" applyBorder="1">
      <alignment/>
      <protection/>
    </xf>
    <xf numFmtId="3" fontId="11" fillId="0" borderId="0" xfId="28" applyNumberFormat="1" applyFont="1">
      <alignment/>
      <protection/>
    </xf>
    <xf numFmtId="0" fontId="9" fillId="0" borderId="0" xfId="34">
      <alignment/>
      <protection/>
    </xf>
    <xf numFmtId="164" fontId="9" fillId="0" borderId="1" xfId="22" applyNumberFormat="1" applyFont="1" applyBorder="1">
      <alignment/>
      <protection/>
    </xf>
    <xf numFmtId="0" fontId="9" fillId="0" borderId="0" xfId="34" applyFont="1">
      <alignment/>
      <protection/>
    </xf>
    <xf numFmtId="0" fontId="9" fillId="0" borderId="0" xfId="34" applyFont="1" applyAlignment="1">
      <alignment horizontal="left" indent="1"/>
      <protection/>
    </xf>
    <xf numFmtId="0" fontId="9" fillId="0" borderId="0" xfId="22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9" fillId="0" borderId="0" xfId="34" applyFont="1" applyBorder="1">
      <alignment/>
      <protection/>
    </xf>
    <xf numFmtId="0" fontId="9" fillId="0" borderId="0" xfId="34" applyBorder="1">
      <alignment/>
      <protection/>
    </xf>
    <xf numFmtId="0" fontId="11" fillId="0" borderId="0" xfId="34" applyFont="1">
      <alignment/>
      <protection/>
    </xf>
    <xf numFmtId="0" fontId="13" fillId="0" borderId="0" xfId="27" applyFont="1">
      <alignment/>
      <protection/>
    </xf>
    <xf numFmtId="0" fontId="8" fillId="0" borderId="0" xfId="32" applyFont="1" applyBorder="1">
      <alignment/>
      <protection/>
    </xf>
    <xf numFmtId="0" fontId="8" fillId="0" borderId="0" xfId="28" applyFont="1">
      <alignment/>
      <protection/>
    </xf>
    <xf numFmtId="3" fontId="9" fillId="0" borderId="0" xfId="24" applyNumberFormat="1" applyFont="1" applyBorder="1" applyAlignment="1" applyProtection="1">
      <alignment horizontal="right"/>
      <protection/>
    </xf>
    <xf numFmtId="3" fontId="11" fillId="0" borderId="0" xfId="24" applyNumberFormat="1" applyFont="1" applyBorder="1" applyAlignment="1" applyProtection="1">
      <alignment horizontal="right"/>
      <protection/>
    </xf>
    <xf numFmtId="0" fontId="9" fillId="0" borderId="0" xfId="24" applyFont="1" applyBorder="1">
      <alignment/>
      <protection/>
    </xf>
    <xf numFmtId="3" fontId="15" fillId="0" borderId="0" xfId="24" applyNumberFormat="1" applyFont="1" applyBorder="1" applyAlignment="1" applyProtection="1">
      <alignment horizontal="right"/>
      <protection/>
    </xf>
    <xf numFmtId="3" fontId="11" fillId="0" borderId="0" xfId="24" applyNumberFormat="1" applyFont="1" applyBorder="1">
      <alignment/>
      <protection/>
    </xf>
    <xf numFmtId="2" fontId="9" fillId="0" borderId="0" xfId="24" applyNumberFormat="1" applyFont="1" applyBorder="1">
      <alignment/>
      <protection/>
    </xf>
    <xf numFmtId="0" fontId="9" fillId="0" borderId="0" xfId="24" applyFont="1" applyBorder="1" applyAlignment="1" applyProtection="1">
      <alignment horizontal="left"/>
      <protection/>
    </xf>
    <xf numFmtId="0" fontId="11" fillId="0" borderId="0" xfId="24" applyFont="1" applyBorder="1" applyAlignment="1" applyProtection="1">
      <alignment horizontal="left"/>
      <protection/>
    </xf>
    <xf numFmtId="0" fontId="11" fillId="0" borderId="0" xfId="24" applyFont="1" applyBorder="1" applyAlignment="1" applyProtection="1" quotePrefix="1">
      <alignment horizontal="left"/>
      <protection/>
    </xf>
    <xf numFmtId="0" fontId="15" fillId="0" borderId="0" xfId="24" applyFont="1" applyBorder="1" applyAlignment="1" applyProtection="1">
      <alignment horizontal="left"/>
      <protection/>
    </xf>
    <xf numFmtId="0" fontId="11" fillId="0" borderId="0" xfId="24" applyFont="1" applyBorder="1">
      <alignment/>
      <protection/>
    </xf>
    <xf numFmtId="0" fontId="11" fillId="0" borderId="0" xfId="22" applyFont="1" applyBorder="1" applyAlignment="1">
      <alignment wrapText="1"/>
      <protection/>
    </xf>
    <xf numFmtId="3" fontId="9" fillId="0" borderId="0" xfId="22" applyNumberFormat="1" applyFont="1" applyFill="1">
      <alignment/>
      <protection/>
    </xf>
    <xf numFmtId="3" fontId="9" fillId="0" borderId="1" xfId="22" applyNumberFormat="1" applyFont="1" applyFill="1" applyBorder="1">
      <alignment/>
      <protection/>
    </xf>
    <xf numFmtId="3" fontId="9" fillId="0" borderId="0" xfId="22" applyNumberFormat="1" applyFont="1" applyFill="1" applyBorder="1">
      <alignment/>
      <protection/>
    </xf>
    <xf numFmtId="0" fontId="9" fillId="0" borderId="0" xfId="22" applyFont="1" applyFill="1">
      <alignment/>
      <protection/>
    </xf>
    <xf numFmtId="3" fontId="9" fillId="0" borderId="3" xfId="22" applyNumberFormat="1" applyFont="1" applyFill="1" applyBorder="1">
      <alignment/>
      <protection/>
    </xf>
    <xf numFmtId="0" fontId="9" fillId="0" borderId="0" xfId="22" applyFont="1" applyFill="1" applyBorder="1">
      <alignment/>
      <protection/>
    </xf>
    <xf numFmtId="14" fontId="11" fillId="0" borderId="1" xfId="23" applyNumberFormat="1" applyFont="1" applyFill="1" applyBorder="1" applyAlignment="1" quotePrefix="1">
      <alignment horizontal="right"/>
      <protection/>
    </xf>
    <xf numFmtId="3" fontId="9" fillId="0" borderId="2" xfId="22" applyNumberFormat="1" applyFont="1" applyFill="1" applyBorder="1">
      <alignment/>
      <protection/>
    </xf>
    <xf numFmtId="14" fontId="11" fillId="0" borderId="1" xfId="24" applyNumberFormat="1" applyFont="1" applyFill="1" applyBorder="1" applyAlignment="1" applyProtection="1" quotePrefix="1">
      <alignment horizontal="right"/>
      <protection/>
    </xf>
    <xf numFmtId="4" fontId="9" fillId="0" borderId="0" xfId="27" applyNumberFormat="1" applyFill="1">
      <alignment/>
      <protection/>
    </xf>
    <xf numFmtId="3" fontId="9" fillId="0" borderId="0" xfId="27" applyNumberFormat="1" applyFill="1">
      <alignment/>
      <protection/>
    </xf>
    <xf numFmtId="3" fontId="9" fillId="0" borderId="1" xfId="27" applyNumberFormat="1" applyFont="1" applyFill="1" applyBorder="1">
      <alignment/>
      <protection/>
    </xf>
    <xf numFmtId="3" fontId="11" fillId="0" borderId="0" xfId="27" applyNumberFormat="1" applyFont="1" applyFill="1">
      <alignment/>
      <protection/>
    </xf>
    <xf numFmtId="3" fontId="9" fillId="0" borderId="0" xfId="27" applyNumberFormat="1" applyFont="1" applyFill="1">
      <alignment/>
      <protection/>
    </xf>
    <xf numFmtId="3" fontId="9" fillId="0" borderId="1" xfId="27" applyNumberFormat="1" applyFill="1" applyBorder="1">
      <alignment/>
      <protection/>
    </xf>
    <xf numFmtId="3" fontId="9" fillId="0" borderId="0" xfId="27" applyNumberFormat="1" applyFill="1" applyBorder="1">
      <alignment/>
      <protection/>
    </xf>
    <xf numFmtId="3" fontId="9" fillId="0" borderId="0" xfId="27" applyNumberFormat="1" applyFont="1" applyFill="1" applyBorder="1">
      <alignment/>
      <protection/>
    </xf>
    <xf numFmtId="0" fontId="9" fillId="0" borderId="0" xfId="32" applyFont="1" applyFill="1">
      <alignment/>
      <protection/>
    </xf>
    <xf numFmtId="173" fontId="11" fillId="0" borderId="1" xfId="32" applyNumberFormat="1" applyFont="1" applyFill="1" applyBorder="1" applyAlignment="1" quotePrefix="1">
      <alignment horizontal="right"/>
      <protection/>
    </xf>
    <xf numFmtId="173" fontId="9" fillId="0" borderId="0" xfId="32" applyNumberFormat="1" applyFont="1" applyFill="1" applyAlignment="1" quotePrefix="1">
      <alignment horizontal="right"/>
      <protection/>
    </xf>
    <xf numFmtId="3" fontId="9" fillId="0" borderId="0" xfId="32" applyNumberFormat="1" applyFont="1" applyFill="1" applyAlignment="1">
      <alignment horizontal="right"/>
      <protection/>
    </xf>
    <xf numFmtId="0" fontId="0" fillId="0" borderId="0" xfId="32" applyFill="1">
      <alignment/>
      <protection/>
    </xf>
    <xf numFmtId="4" fontId="11" fillId="0" borderId="0" xfId="27" applyNumberFormat="1" applyFont="1" applyFill="1" applyBorder="1" applyAlignment="1">
      <alignment horizontal="center"/>
      <protection/>
    </xf>
    <xf numFmtId="175" fontId="11" fillId="0" borderId="1" xfId="24" applyNumberFormat="1" applyFont="1" applyBorder="1" applyAlignment="1" applyProtection="1">
      <alignment horizontal="right"/>
      <protection/>
    </xf>
    <xf numFmtId="0" fontId="11" fillId="0" borderId="0" xfId="22" applyFont="1" applyFill="1">
      <alignment/>
      <protection/>
    </xf>
    <xf numFmtId="0" fontId="9" fillId="0" borderId="0" xfId="24" applyFont="1" applyFill="1" applyBorder="1" applyAlignment="1" applyProtection="1" quotePrefix="1">
      <alignment horizontal="left"/>
      <protection/>
    </xf>
    <xf numFmtId="14" fontId="11" fillId="0" borderId="0" xfId="24" applyNumberFormat="1" applyFont="1" applyFill="1" applyBorder="1" applyAlignment="1" applyProtection="1" quotePrefix="1">
      <alignment horizontal="right"/>
      <protection/>
    </xf>
    <xf numFmtId="0" fontId="9" fillId="0" borderId="0" xfId="24" applyFont="1" applyFill="1" applyBorder="1">
      <alignment/>
      <protection/>
    </xf>
    <xf numFmtId="0" fontId="11" fillId="0" borderId="0" xfId="24" applyFont="1" applyFill="1" applyBorder="1" applyAlignment="1" applyProtection="1" quotePrefix="1">
      <alignment horizontal="right"/>
      <protection/>
    </xf>
    <xf numFmtId="0" fontId="9" fillId="0" borderId="1" xfId="22" applyFont="1" applyFill="1" applyBorder="1" applyAlignment="1">
      <alignment horizontal="left"/>
      <protection/>
    </xf>
    <xf numFmtId="0" fontId="11" fillId="0" borderId="0" xfId="24" applyFont="1" applyFill="1" applyBorder="1" applyAlignment="1" applyProtection="1">
      <alignment horizontal="left"/>
      <protection/>
    </xf>
    <xf numFmtId="3" fontId="11" fillId="0" borderId="0" xfId="24" applyNumberFormat="1" applyFont="1" applyFill="1" applyBorder="1" applyAlignment="1" applyProtection="1">
      <alignment horizontal="right"/>
      <protection/>
    </xf>
    <xf numFmtId="0" fontId="9" fillId="0" borderId="0" xfId="24" applyFont="1" applyFill="1" applyBorder="1" applyAlignment="1" applyProtection="1">
      <alignment horizontal="left"/>
      <protection/>
    </xf>
    <xf numFmtId="3" fontId="9" fillId="0" borderId="0" xfId="24" applyNumberFormat="1" applyFont="1" applyFill="1" applyBorder="1" applyAlignment="1" applyProtection="1">
      <alignment horizontal="right"/>
      <protection/>
    </xf>
    <xf numFmtId="0" fontId="9" fillId="0" borderId="0" xfId="22" applyFont="1" applyFill="1" applyAlignment="1">
      <alignment horizontal="left"/>
      <protection/>
    </xf>
    <xf numFmtId="0" fontId="9" fillId="0" borderId="0" xfId="22" applyFont="1" applyFill="1" applyBorder="1" applyAlignment="1">
      <alignment horizontal="left"/>
      <protection/>
    </xf>
    <xf numFmtId="0" fontId="11" fillId="0" borderId="0" xfId="22" applyFont="1" applyFill="1" applyBorder="1" applyAlignment="1">
      <alignment horizontal="left"/>
      <protection/>
    </xf>
    <xf numFmtId="175" fontId="11" fillId="0" borderId="0" xfId="22" applyNumberFormat="1" applyFont="1" applyFill="1" applyBorder="1" applyAlignment="1">
      <alignment horizontal="right"/>
      <protection/>
    </xf>
    <xf numFmtId="175" fontId="9" fillId="0" borderId="0" xfId="22" applyNumberFormat="1" applyFont="1" applyAlignment="1">
      <alignment horizontal="right"/>
      <protection/>
    </xf>
    <xf numFmtId="0" fontId="8" fillId="0" borderId="0" xfId="22" applyFont="1" applyFill="1" applyAlignment="1">
      <alignment horizontal="right"/>
      <protection/>
    </xf>
    <xf numFmtId="0" fontId="11" fillId="0" borderId="0" xfId="22" applyFont="1" applyFill="1" applyAlignment="1">
      <alignment horizontal="right"/>
      <protection/>
    </xf>
    <xf numFmtId="0" fontId="9" fillId="0" borderId="0" xfId="22" applyFont="1" applyFill="1" applyAlignment="1">
      <alignment horizontal="right"/>
      <protection/>
    </xf>
    <xf numFmtId="175" fontId="8" fillId="0" borderId="0" xfId="22" applyNumberFormat="1" applyFont="1" applyAlignment="1">
      <alignment horizontal="right"/>
      <protection/>
    </xf>
    <xf numFmtId="175" fontId="11" fillId="0" borderId="0" xfId="22" applyNumberFormat="1" applyFont="1" applyAlignment="1">
      <alignment horizontal="right"/>
      <protection/>
    </xf>
    <xf numFmtId="175" fontId="11" fillId="0" borderId="0" xfId="22" applyNumberFormat="1" applyFont="1" applyFill="1" applyAlignment="1">
      <alignment horizontal="right"/>
      <protection/>
    </xf>
    <xf numFmtId="175" fontId="9" fillId="0" borderId="0" xfId="22" applyNumberFormat="1" applyFont="1" applyFill="1" applyAlignment="1">
      <alignment horizontal="right"/>
      <protection/>
    </xf>
    <xf numFmtId="175" fontId="9" fillId="0" borderId="1" xfId="22" applyNumberFormat="1" applyFont="1" applyFill="1" applyBorder="1" applyAlignment="1">
      <alignment horizontal="right"/>
      <protection/>
    </xf>
    <xf numFmtId="175" fontId="9" fillId="0" borderId="0" xfId="22" applyNumberFormat="1" applyFont="1" applyFill="1" applyBorder="1" applyAlignment="1">
      <alignment horizontal="right"/>
      <protection/>
    </xf>
    <xf numFmtId="175" fontId="9" fillId="0" borderId="0" xfId="22" applyNumberFormat="1" applyFont="1" applyBorder="1" applyAlignment="1">
      <alignment horizontal="right"/>
      <protection/>
    </xf>
    <xf numFmtId="0" fontId="11" fillId="0" borderId="1" xfId="26" applyFont="1" applyFill="1" applyBorder="1" applyAlignment="1" quotePrefix="1">
      <alignment horizontal="right"/>
      <protection/>
    </xf>
    <xf numFmtId="0" fontId="9" fillId="0" borderId="0" xfId="26" applyFont="1" applyFill="1">
      <alignment/>
      <protection/>
    </xf>
    <xf numFmtId="3" fontId="9" fillId="0" borderId="0" xfId="30" applyNumberFormat="1" applyFont="1" applyFill="1">
      <alignment/>
      <protection/>
    </xf>
    <xf numFmtId="0" fontId="11" fillId="0" borderId="1" xfId="26" applyFont="1" applyFill="1" applyBorder="1" applyAlignment="1">
      <alignment horizontal="right"/>
      <protection/>
    </xf>
    <xf numFmtId="175" fontId="9" fillId="0" borderId="0" xfId="26" applyNumberFormat="1" applyFont="1" applyFill="1">
      <alignment/>
      <protection/>
    </xf>
    <xf numFmtId="175" fontId="9" fillId="0" borderId="1" xfId="26" applyNumberFormat="1" applyFont="1" applyFill="1" applyBorder="1">
      <alignment/>
      <protection/>
    </xf>
    <xf numFmtId="6" fontId="9" fillId="0" borderId="1" xfId="28" applyNumberFormat="1" applyFont="1" applyBorder="1" applyAlignment="1">
      <alignment horizontal="left"/>
      <protection/>
    </xf>
    <xf numFmtId="0" fontId="11" fillId="0" borderId="0" xfId="28" applyFont="1" applyBorder="1" applyAlignment="1" quotePrefix="1">
      <alignment horizontal="left"/>
      <protection/>
    </xf>
    <xf numFmtId="0" fontId="11" fillId="0" borderId="0" xfId="28" applyFont="1" applyBorder="1">
      <alignment/>
      <protection/>
    </xf>
    <xf numFmtId="3" fontId="11" fillId="0" borderId="0" xfId="28" applyNumberFormat="1" applyFont="1" applyBorder="1" applyAlignment="1">
      <alignment horizontal="right"/>
      <protection/>
    </xf>
    <xf numFmtId="0" fontId="8" fillId="0" borderId="0" xfId="22" applyFont="1" applyFill="1" applyBorder="1">
      <alignment/>
      <protection/>
    </xf>
    <xf numFmtId="0" fontId="11" fillId="0" borderId="0" xfId="22" applyFont="1" applyFill="1" applyBorder="1">
      <alignment/>
      <protection/>
    </xf>
    <xf numFmtId="0" fontId="9" fillId="0" borderId="0" xfId="32" applyFont="1" applyFill="1" applyAlignment="1">
      <alignment horizontal="left"/>
      <protection/>
    </xf>
    <xf numFmtId="0" fontId="11" fillId="0" borderId="0" xfId="32" applyFont="1" applyFill="1" applyBorder="1">
      <alignment/>
      <protection/>
    </xf>
    <xf numFmtId="0" fontId="9" fillId="0" borderId="0" xfId="32" applyFont="1" applyFill="1" applyAlignment="1">
      <alignment horizontal="right"/>
      <protection/>
    </xf>
    <xf numFmtId="175" fontId="9" fillId="0" borderId="0" xfId="30" applyNumberFormat="1" applyFont="1" applyFill="1" applyAlignment="1">
      <alignment horizontal="right"/>
      <protection/>
    </xf>
    <xf numFmtId="3" fontId="9" fillId="0" borderId="0" xfId="28" applyNumberFormat="1" applyFont="1" applyFill="1" applyAlignment="1" quotePrefix="1">
      <alignment horizontal="right"/>
      <protection/>
    </xf>
    <xf numFmtId="175" fontId="9" fillId="0" borderId="0" xfId="30" applyNumberFormat="1" applyFont="1" applyFill="1">
      <alignment/>
      <protection/>
    </xf>
    <xf numFmtId="0" fontId="11" fillId="0" borderId="0" xfId="28" applyFont="1" applyFill="1">
      <alignment/>
      <protection/>
    </xf>
    <xf numFmtId="3" fontId="9" fillId="0" borderId="0" xfId="28" applyNumberFormat="1" applyFont="1" applyFill="1">
      <alignment/>
      <protection/>
    </xf>
    <xf numFmtId="3" fontId="9" fillId="0" borderId="0" xfId="28" applyNumberFormat="1" applyFont="1" applyFill="1" applyBorder="1">
      <alignment/>
      <protection/>
    </xf>
    <xf numFmtId="3" fontId="9" fillId="0" borderId="1" xfId="28" applyNumberFormat="1" applyFont="1" applyFill="1" applyBorder="1">
      <alignment/>
      <protection/>
    </xf>
    <xf numFmtId="3" fontId="11" fillId="0" borderId="0" xfId="28" applyNumberFormat="1" applyFont="1" applyFill="1">
      <alignment/>
      <protection/>
    </xf>
    <xf numFmtId="6" fontId="11" fillId="0" borderId="1" xfId="28" applyNumberFormat="1" applyFont="1" applyFill="1" applyBorder="1" applyAlignment="1" quotePrefix="1">
      <alignment horizontal="right"/>
      <protection/>
    </xf>
    <xf numFmtId="0" fontId="9" fillId="0" borderId="0" xfId="28" applyFont="1" applyFill="1" applyBorder="1">
      <alignment/>
      <protection/>
    </xf>
    <xf numFmtId="0" fontId="9" fillId="0" borderId="0" xfId="28" applyFont="1" applyFill="1">
      <alignment/>
      <protection/>
    </xf>
    <xf numFmtId="175" fontId="9" fillId="0" borderId="0" xfId="28" applyNumberFormat="1" applyFont="1" applyFill="1">
      <alignment/>
      <protection/>
    </xf>
    <xf numFmtId="0" fontId="9" fillId="0" borderId="1" xfId="28" applyFont="1" applyFill="1" applyBorder="1">
      <alignment/>
      <protection/>
    </xf>
    <xf numFmtId="0" fontId="9" fillId="0" borderId="0" xfId="28" applyFont="1" applyFill="1" applyAlignment="1">
      <alignment horizontal="left"/>
      <protection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center"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left"/>
    </xf>
    <xf numFmtId="175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1" fillId="0" borderId="1" xfId="28" applyFont="1" applyFill="1" applyBorder="1" applyAlignment="1" quotePrefix="1">
      <alignment horizontal="right"/>
      <protection/>
    </xf>
    <xf numFmtId="0" fontId="11" fillId="0" borderId="0" xfId="28" applyFont="1" applyFill="1" applyAlignment="1" quotePrefix="1">
      <alignment horizontal="left"/>
      <protection/>
    </xf>
    <xf numFmtId="0" fontId="11" fillId="0" borderId="1" xfId="28" applyFont="1" applyFill="1" applyBorder="1" applyAlignment="1">
      <alignment horizontal="right"/>
      <protection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" xfId="0" applyFont="1" applyBorder="1" applyAlignment="1">
      <alignment/>
    </xf>
    <xf numFmtId="3" fontId="11" fillId="0" borderId="0" xfId="22" applyNumberFormat="1" applyFont="1" applyFill="1" applyBorder="1">
      <alignment/>
      <protection/>
    </xf>
    <xf numFmtId="3" fontId="11" fillId="0" borderId="0" xfId="22" applyNumberFormat="1" applyFont="1" applyFill="1">
      <alignment/>
      <protection/>
    </xf>
    <xf numFmtId="2" fontId="9" fillId="0" borderId="0" xfId="22" applyNumberFormat="1" applyFont="1" applyFill="1">
      <alignment/>
      <protection/>
    </xf>
    <xf numFmtId="3" fontId="9" fillId="0" borderId="0" xfId="27" applyNumberFormat="1" applyFont="1" applyFill="1">
      <alignment/>
      <protection/>
    </xf>
    <xf numFmtId="0" fontId="9" fillId="0" borderId="0" xfId="32" applyFont="1" applyFill="1" applyBorder="1">
      <alignment/>
      <protection/>
    </xf>
    <xf numFmtId="2" fontId="9" fillId="0" borderId="0" xfId="32" applyNumberFormat="1" applyFont="1" applyFill="1" applyAlignment="1">
      <alignment horizontal="right"/>
      <protection/>
    </xf>
    <xf numFmtId="3" fontId="9" fillId="0" borderId="0" xfId="32" applyNumberFormat="1" applyFont="1" applyFill="1">
      <alignment/>
      <protection/>
    </xf>
    <xf numFmtId="175" fontId="9" fillId="0" borderId="0" xfId="32" applyNumberFormat="1" applyFont="1" applyFill="1" applyAlignment="1">
      <alignment horizontal="right"/>
      <protection/>
    </xf>
    <xf numFmtId="3" fontId="9" fillId="0" borderId="0" xfId="34" applyNumberFormat="1" applyFill="1">
      <alignment/>
      <protection/>
    </xf>
    <xf numFmtId="0" fontId="9" fillId="0" borderId="0" xfId="29" applyFont="1" applyFill="1" applyAlignment="1">
      <alignment horizontal="right"/>
      <protection/>
    </xf>
    <xf numFmtId="0" fontId="13" fillId="0" borderId="0" xfId="29" applyFont="1" applyFill="1" applyAlignment="1">
      <alignment/>
      <protection/>
    </xf>
    <xf numFmtId="3" fontId="9" fillId="0" borderId="0" xfId="29" applyNumberFormat="1" applyFont="1" applyFill="1">
      <alignment/>
      <protection/>
    </xf>
    <xf numFmtId="0" fontId="9" fillId="0" borderId="0" xfId="29" applyFont="1" applyFill="1" applyAlignment="1">
      <alignment/>
      <protection/>
    </xf>
    <xf numFmtId="0" fontId="9" fillId="0" borderId="0" xfId="29" applyFont="1" applyFill="1" applyBorder="1" applyAlignment="1" quotePrefix="1">
      <alignment horizontal="right"/>
      <protection/>
    </xf>
    <xf numFmtId="3" fontId="9" fillId="0" borderId="1" xfId="29" applyNumberFormat="1" applyFont="1" applyFill="1" applyBorder="1">
      <alignment/>
      <protection/>
    </xf>
    <xf numFmtId="0" fontId="9" fillId="0" borderId="0" xfId="29" applyFont="1" applyFill="1">
      <alignment/>
      <protection/>
    </xf>
    <xf numFmtId="0" fontId="9" fillId="0" borderId="0" xfId="29" applyFill="1">
      <alignment/>
      <protection/>
    </xf>
    <xf numFmtId="175" fontId="9" fillId="0" borderId="1" xfId="28" applyNumberFormat="1" applyFont="1" applyFill="1" applyBorder="1">
      <alignment/>
      <protection/>
    </xf>
    <xf numFmtId="173" fontId="9" fillId="0" borderId="1" xfId="28" applyNumberFormat="1" applyFont="1" applyBorder="1">
      <alignment/>
      <protection/>
    </xf>
    <xf numFmtId="0" fontId="9" fillId="0" borderId="0" xfId="26" applyFont="1" applyFill="1" applyAlignment="1">
      <alignment horizontal="right"/>
      <protection/>
    </xf>
    <xf numFmtId="0" fontId="9" fillId="0" borderId="0" xfId="27" applyFont="1" applyAlignment="1">
      <alignment horizontal="left" wrapText="1" indent="1"/>
      <protection/>
    </xf>
    <xf numFmtId="3" fontId="11" fillId="0" borderId="0" xfId="27" applyNumberFormat="1" applyFont="1" applyFill="1">
      <alignment/>
      <protection/>
    </xf>
    <xf numFmtId="0" fontId="0" fillId="0" borderId="0" xfId="32" applyFont="1">
      <alignment/>
      <protection/>
    </xf>
    <xf numFmtId="3" fontId="9" fillId="0" borderId="0" xfId="27" applyNumberFormat="1" applyFont="1" applyFill="1" applyBorder="1">
      <alignment/>
      <protection/>
    </xf>
    <xf numFmtId="2" fontId="9" fillId="0" borderId="0" xfId="32" applyNumberFormat="1" applyFont="1" applyFill="1" applyAlignment="1" quotePrefix="1">
      <alignment horizontal="right"/>
      <protection/>
    </xf>
    <xf numFmtId="4" fontId="9" fillId="0" borderId="0" xfId="27" applyNumberFormat="1" applyFont="1" applyFill="1">
      <alignment/>
      <protection/>
    </xf>
    <xf numFmtId="3" fontId="9" fillId="0" borderId="1" xfId="27" applyNumberFormat="1" applyFont="1" applyFill="1" applyBorder="1">
      <alignment/>
      <protection/>
    </xf>
    <xf numFmtId="0" fontId="9" fillId="0" borderId="0" xfId="0" applyFont="1" applyAlignment="1">
      <alignment horizontal="left" wrapText="1"/>
    </xf>
    <xf numFmtId="0" fontId="9" fillId="0" borderId="0" xfId="26" applyFont="1" applyAlignment="1">
      <alignment wrapText="1"/>
      <protection/>
    </xf>
    <xf numFmtId="0" fontId="0" fillId="0" borderId="0" xfId="0" applyFont="1" applyAlignment="1">
      <alignment/>
    </xf>
    <xf numFmtId="3" fontId="9" fillId="0" borderId="0" xfId="29" applyNumberFormat="1" applyFont="1" applyFill="1">
      <alignment/>
      <protection/>
    </xf>
    <xf numFmtId="0" fontId="9" fillId="0" borderId="0" xfId="27" applyFont="1" applyBorder="1" applyAlignment="1">
      <alignment horizontal="left" indent="1"/>
      <protection/>
    </xf>
    <xf numFmtId="3" fontId="12" fillId="0" borderId="1" xfId="27" applyNumberFormat="1" applyFont="1" applyFill="1" applyBorder="1">
      <alignment/>
      <protection/>
    </xf>
    <xf numFmtId="0" fontId="12" fillId="0" borderId="1" xfId="27" applyFont="1" applyBorder="1">
      <alignment/>
      <protection/>
    </xf>
    <xf numFmtId="0" fontId="12" fillId="0" borderId="0" xfId="26" applyFont="1" applyFill="1" applyAlignment="1">
      <alignment horizontal="center"/>
      <protection/>
    </xf>
    <xf numFmtId="0" fontId="0" fillId="0" borderId="0" xfId="0" applyFill="1" applyAlignment="1">
      <alignment/>
    </xf>
    <xf numFmtId="0" fontId="9" fillId="0" borderId="0" xfId="34" applyFill="1">
      <alignment/>
      <protection/>
    </xf>
    <xf numFmtId="0" fontId="11" fillId="0" borderId="1" xfId="29" applyFont="1" applyFill="1" applyBorder="1" applyAlignment="1" quotePrefix="1">
      <alignment horizontal="right"/>
      <protection/>
    </xf>
    <xf numFmtId="0" fontId="9" fillId="0" borderId="0" xfId="26" applyFont="1" applyFill="1" applyAlignment="1">
      <alignment horizontal="left"/>
      <protection/>
    </xf>
    <xf numFmtId="0" fontId="8" fillId="0" borderId="0" xfId="28" applyFont="1" applyFill="1" applyAlignment="1">
      <alignment horizontal="right"/>
      <protection/>
    </xf>
    <xf numFmtId="0" fontId="9" fillId="0" borderId="0" xfId="28" applyFont="1" applyFill="1" applyAlignment="1">
      <alignment horizontal="right"/>
      <protection/>
    </xf>
    <xf numFmtId="14" fontId="11" fillId="0" borderId="1" xfId="28" applyNumberFormat="1" applyFont="1" applyFill="1" applyBorder="1" applyAlignment="1" quotePrefix="1">
      <alignment horizontal="right"/>
      <protection/>
    </xf>
    <xf numFmtId="3" fontId="9" fillId="0" borderId="0" xfId="28" applyNumberFormat="1" applyFont="1" applyFill="1" applyBorder="1" applyAlignment="1">
      <alignment horizontal="right"/>
      <protection/>
    </xf>
    <xf numFmtId="3" fontId="11" fillId="0" borderId="0" xfId="28" applyNumberFormat="1" applyFont="1" applyFill="1" applyAlignment="1">
      <alignment horizontal="right"/>
      <protection/>
    </xf>
    <xf numFmtId="3" fontId="9" fillId="0" borderId="0" xfId="28" applyNumberFormat="1" applyFont="1" applyFill="1" applyAlignment="1">
      <alignment horizontal="right"/>
      <protection/>
    </xf>
    <xf numFmtId="3" fontId="9" fillId="0" borderId="0" xfId="30" applyNumberFormat="1" applyFont="1" applyFill="1" applyAlignment="1">
      <alignment horizontal="right"/>
      <protection/>
    </xf>
    <xf numFmtId="3" fontId="9" fillId="0" borderId="1" xfId="28" applyNumberFormat="1" applyFont="1" applyFill="1" applyBorder="1" applyAlignment="1">
      <alignment horizontal="right"/>
      <protection/>
    </xf>
    <xf numFmtId="0" fontId="11" fillId="0" borderId="0" xfId="28" applyFont="1" applyFill="1" applyAlignment="1">
      <alignment horizontal="right"/>
      <protection/>
    </xf>
    <xf numFmtId="175" fontId="9" fillId="0" borderId="0" xfId="28" applyNumberFormat="1" applyFont="1" applyFill="1" applyAlignment="1">
      <alignment horizontal="right"/>
      <protection/>
    </xf>
    <xf numFmtId="175" fontId="9" fillId="0" borderId="1" xfId="28" applyNumberFormat="1" applyFont="1" applyFill="1" applyBorder="1" applyAlignment="1">
      <alignment horizontal="right"/>
      <protection/>
    </xf>
    <xf numFmtId="173" fontId="9" fillId="0" borderId="1" xfId="28" applyNumberFormat="1" applyFont="1" applyFill="1" applyBorder="1">
      <alignment/>
      <protection/>
    </xf>
    <xf numFmtId="0" fontId="11" fillId="0" borderId="0" xfId="26" applyFont="1" applyFill="1">
      <alignment/>
      <protection/>
    </xf>
    <xf numFmtId="0" fontId="12" fillId="0" borderId="0" xfId="26" applyFont="1" applyFill="1">
      <alignment/>
      <protection/>
    </xf>
    <xf numFmtId="175" fontId="9" fillId="0" borderId="1" xfId="30" applyNumberFormat="1" applyFont="1" applyFill="1" applyBorder="1">
      <alignment/>
      <protection/>
    </xf>
    <xf numFmtId="0" fontId="0" fillId="0" borderId="0" xfId="22" applyFill="1">
      <alignment/>
      <protection/>
    </xf>
    <xf numFmtId="3" fontId="9" fillId="0" borderId="0" xfId="25" applyNumberFormat="1" applyFont="1" applyFill="1" applyBorder="1">
      <alignment/>
      <protection/>
    </xf>
    <xf numFmtId="0" fontId="6" fillId="0" borderId="0" xfId="25" applyFill="1">
      <alignment/>
      <protection/>
    </xf>
    <xf numFmtId="3" fontId="11" fillId="0" borderId="0" xfId="25" applyNumberFormat="1" applyFont="1" applyFill="1" applyBorder="1">
      <alignment/>
      <protection/>
    </xf>
    <xf numFmtId="0" fontId="6" fillId="0" borderId="0" xfId="25" applyFont="1" applyFill="1">
      <alignment/>
      <protection/>
    </xf>
    <xf numFmtId="3" fontId="6" fillId="0" borderId="0" xfId="25" applyNumberFormat="1" applyFill="1">
      <alignment/>
      <protection/>
    </xf>
    <xf numFmtId="0" fontId="11" fillId="0" borderId="0" xfId="29" applyFont="1" applyFill="1">
      <alignment/>
      <protection/>
    </xf>
    <xf numFmtId="0" fontId="9" fillId="0" borderId="0" xfId="29" applyFont="1" applyFill="1">
      <alignment/>
      <protection/>
    </xf>
    <xf numFmtId="14" fontId="11" fillId="0" borderId="0" xfId="23" applyNumberFormat="1" applyFont="1" applyFill="1" applyBorder="1" applyAlignment="1" quotePrefix="1">
      <alignment horizontal="right"/>
      <protection/>
    </xf>
    <xf numFmtId="0" fontId="11" fillId="0" borderId="1" xfId="0" applyFont="1" applyBorder="1" applyAlignment="1" applyProtection="1">
      <alignment horizontal="right"/>
      <protection/>
    </xf>
    <xf numFmtId="3" fontId="13" fillId="0" borderId="0" xfId="22" applyNumberFormat="1" applyFont="1" applyFill="1" applyAlignment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173" fontId="11" fillId="0" borderId="0" xfId="0" applyNumberFormat="1" applyFont="1" applyFill="1" applyAlignment="1" applyProtection="1">
      <alignment horizontal="right"/>
      <protection/>
    </xf>
    <xf numFmtId="173" fontId="9" fillId="0" borderId="0" xfId="0" applyNumberFormat="1" applyFont="1" applyFill="1" applyBorder="1" applyAlignment="1" applyProtection="1">
      <alignment horizontal="right"/>
      <protection/>
    </xf>
    <xf numFmtId="173" fontId="9" fillId="0" borderId="1" xfId="0" applyNumberFormat="1" applyFont="1" applyFill="1" applyBorder="1" applyAlignment="1" applyProtection="1">
      <alignment horizontal="right"/>
      <protection/>
    </xf>
    <xf numFmtId="173" fontId="11" fillId="0" borderId="0" xfId="24" applyNumberFormat="1" applyFont="1" applyFill="1" applyAlignment="1" applyProtection="1">
      <alignment horizontal="right"/>
      <protection/>
    </xf>
    <xf numFmtId="173" fontId="9" fillId="0" borderId="0" xfId="0" applyNumberFormat="1" applyFont="1" applyFill="1" applyAlignment="1" applyProtection="1">
      <alignment horizontal="right"/>
      <protection/>
    </xf>
    <xf numFmtId="173" fontId="11" fillId="0" borderId="0" xfId="0" applyNumberFormat="1" applyFont="1" applyAlignment="1" applyProtection="1">
      <alignment horizontal="right"/>
      <protection/>
    </xf>
    <xf numFmtId="0" fontId="9" fillId="0" borderId="0" xfId="24" applyFont="1">
      <alignment/>
      <protection/>
    </xf>
    <xf numFmtId="2" fontId="9" fillId="0" borderId="0" xfId="22" applyNumberFormat="1" applyFont="1" applyFill="1" applyBorder="1">
      <alignment/>
      <protection/>
    </xf>
    <xf numFmtId="0" fontId="13" fillId="0" borderId="0" xfId="27" applyFont="1" applyBorder="1">
      <alignment/>
      <protection/>
    </xf>
    <xf numFmtId="0" fontId="9" fillId="0" borderId="0" xfId="27" applyFont="1" applyBorder="1" applyAlignment="1">
      <alignment horizontal="left" indent="1"/>
      <protection/>
    </xf>
    <xf numFmtId="0" fontId="9" fillId="0" borderId="0" xfId="27" applyBorder="1" applyAlignment="1">
      <alignment horizontal="left" indent="1"/>
      <protection/>
    </xf>
    <xf numFmtId="4" fontId="9" fillId="0" borderId="0" xfId="27" applyNumberFormat="1" applyFill="1" applyBorder="1">
      <alignment/>
      <protection/>
    </xf>
    <xf numFmtId="3" fontId="11" fillId="0" borderId="0" xfId="27" applyNumberFormat="1" applyFont="1" applyFill="1" applyBorder="1">
      <alignment/>
      <protection/>
    </xf>
    <xf numFmtId="0" fontId="9" fillId="0" borderId="0" xfId="32" applyFont="1" applyFill="1" applyAlignment="1" quotePrefix="1">
      <alignment horizontal="left"/>
      <protection/>
    </xf>
    <xf numFmtId="0" fontId="11" fillId="0" borderId="1" xfId="26" applyFont="1" applyBorder="1" applyAlignment="1">
      <alignment horizontal="right"/>
      <protection/>
    </xf>
    <xf numFmtId="0" fontId="9" fillId="0" borderId="0" xfId="26" applyFont="1" applyAlignment="1">
      <alignment horizontal="right"/>
      <protection/>
    </xf>
    <xf numFmtId="173" fontId="9" fillId="0" borderId="1" xfId="26" applyNumberFormat="1" applyFont="1" applyBorder="1" applyAlignment="1">
      <alignment horizontal="right"/>
      <protection/>
    </xf>
    <xf numFmtId="0" fontId="9" fillId="0" borderId="1" xfId="26" applyFont="1" applyBorder="1">
      <alignment/>
      <protection/>
    </xf>
    <xf numFmtId="0" fontId="9" fillId="0" borderId="0" xfId="30" applyFont="1" applyBorder="1">
      <alignment/>
      <protection/>
    </xf>
    <xf numFmtId="3" fontId="0" fillId="0" borderId="0" xfId="0" applyNumberFormat="1" applyBorder="1" applyAlignment="1">
      <alignment/>
    </xf>
    <xf numFmtId="164" fontId="9" fillId="0" borderId="0" xfId="22" applyNumberFormat="1" applyFont="1" applyBorder="1">
      <alignment/>
      <protection/>
    </xf>
    <xf numFmtId="3" fontId="9" fillId="0" borderId="0" xfId="22" applyNumberFormat="1" applyFont="1" applyBorder="1">
      <alignment/>
      <protection/>
    </xf>
    <xf numFmtId="3" fontId="9" fillId="0" borderId="0" xfId="34" applyNumberFormat="1" applyBorder="1">
      <alignment/>
      <protection/>
    </xf>
    <xf numFmtId="0" fontId="9" fillId="0" borderId="0" xfId="34" applyFont="1" applyBorder="1" applyAlignment="1">
      <alignment horizontal="left" indent="1"/>
      <protection/>
    </xf>
    <xf numFmtId="0" fontId="9" fillId="0" borderId="0" xfId="29" applyBorder="1">
      <alignment/>
      <protection/>
    </xf>
    <xf numFmtId="0" fontId="9" fillId="0" borderId="0" xfId="29" applyFont="1" applyBorder="1" applyAlignment="1" quotePrefix="1">
      <alignment horizontal="right"/>
      <protection/>
    </xf>
    <xf numFmtId="0" fontId="9" fillId="0" borderId="0" xfId="29" applyFont="1" applyBorder="1" applyAlignment="1">
      <alignment horizontal="right"/>
      <protection/>
    </xf>
    <xf numFmtId="0" fontId="13" fillId="0" borderId="0" xfId="29" applyFont="1" applyBorder="1" applyAlignment="1">
      <alignment/>
      <protection/>
    </xf>
    <xf numFmtId="3" fontId="9" fillId="0" borderId="0" xfId="33" applyNumberFormat="1" applyFont="1" applyBorder="1">
      <alignment/>
      <protection/>
    </xf>
    <xf numFmtId="3" fontId="9" fillId="0" borderId="0" xfId="29" applyNumberFormat="1" applyFont="1" applyBorder="1">
      <alignment/>
      <protection/>
    </xf>
    <xf numFmtId="0" fontId="9" fillId="0" borderId="0" xfId="29" applyFont="1" applyBorder="1" applyAlignment="1">
      <alignment/>
      <protection/>
    </xf>
    <xf numFmtId="0" fontId="9" fillId="0" borderId="0" xfId="29" applyFont="1" applyBorder="1">
      <alignment/>
      <protection/>
    </xf>
    <xf numFmtId="0" fontId="9" fillId="0" borderId="0" xfId="29" applyFont="1" applyBorder="1">
      <alignment/>
      <protection/>
    </xf>
    <xf numFmtId="0" fontId="11" fillId="0" borderId="0" xfId="26" applyFont="1" applyFill="1" applyAlignment="1" quotePrefix="1">
      <alignment horizontal="right"/>
      <protection/>
    </xf>
    <xf numFmtId="173" fontId="9" fillId="0" borderId="0" xfId="26" applyNumberFormat="1" applyFont="1" applyFill="1" applyAlignment="1">
      <alignment horizontal="right"/>
      <protection/>
    </xf>
    <xf numFmtId="0" fontId="12" fillId="0" borderId="0" xfId="27" applyFont="1" applyBorder="1">
      <alignment/>
      <protection/>
    </xf>
    <xf numFmtId="0" fontId="8" fillId="0" borderId="0" xfId="32" applyFont="1" applyFill="1" applyBorder="1" applyAlignment="1">
      <alignment horizontal="right"/>
      <protection/>
    </xf>
    <xf numFmtId="0" fontId="11" fillId="0" borderId="0" xfId="32" applyFont="1" applyFill="1" applyBorder="1" applyAlignment="1">
      <alignment horizontal="right"/>
      <protection/>
    </xf>
    <xf numFmtId="0" fontId="9" fillId="0" borderId="0" xfId="32" applyFont="1" applyFill="1" applyAlignment="1" quotePrefix="1">
      <alignment horizontal="right"/>
      <protection/>
    </xf>
    <xf numFmtId="0" fontId="0" fillId="0" borderId="0" xfId="32" applyFill="1" applyAlignment="1">
      <alignment horizontal="right"/>
      <protection/>
    </xf>
    <xf numFmtId="3" fontId="9" fillId="0" borderId="0" xfId="0" applyNumberFormat="1" applyFont="1" applyFill="1" applyAlignment="1">
      <alignment/>
    </xf>
    <xf numFmtId="0" fontId="8" fillId="0" borderId="0" xfId="22" applyFont="1" applyFill="1">
      <alignment/>
      <protection/>
    </xf>
    <xf numFmtId="0" fontId="9" fillId="0" borderId="0" xfId="22" applyFont="1" applyFill="1" applyBorder="1" applyAlignment="1" quotePrefix="1">
      <alignment horizontal="left"/>
      <protection/>
    </xf>
    <xf numFmtId="0" fontId="10" fillId="0" borderId="0" xfId="22" applyFont="1" applyFill="1">
      <alignment/>
      <protection/>
    </xf>
    <xf numFmtId="17" fontId="11" fillId="0" borderId="0" xfId="25" applyNumberFormat="1" applyFont="1" applyFill="1" applyBorder="1" applyAlignment="1" quotePrefix="1">
      <alignment horizontal="right"/>
      <protection/>
    </xf>
    <xf numFmtId="0" fontId="9" fillId="0" borderId="0" xfId="25" applyFont="1" applyFill="1" applyBorder="1">
      <alignment/>
      <protection/>
    </xf>
    <xf numFmtId="0" fontId="14" fillId="0" borderId="0" xfId="25" applyFont="1" applyFill="1">
      <alignment/>
      <protection/>
    </xf>
    <xf numFmtId="0" fontId="11" fillId="0" borderId="0" xfId="26" applyFont="1" applyFill="1" applyAlignment="1">
      <alignment horizontal="right"/>
      <protection/>
    </xf>
    <xf numFmtId="175" fontId="9" fillId="0" borderId="0" xfId="26" applyNumberFormat="1" applyFont="1" applyFill="1" applyAlignment="1">
      <alignment horizontal="right"/>
      <protection/>
    </xf>
    <xf numFmtId="173" fontId="9" fillId="0" borderId="0" xfId="26" applyNumberFormat="1" applyFont="1" applyFill="1">
      <alignment/>
      <protection/>
    </xf>
    <xf numFmtId="175" fontId="11" fillId="0" borderId="0" xfId="22" applyNumberFormat="1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0" fontId="11" fillId="0" borderId="1" xfId="0" applyFont="1" applyBorder="1" applyAlignment="1" quotePrefix="1">
      <alignment horizontal="right"/>
    </xf>
    <xf numFmtId="0" fontId="11" fillId="0" borderId="1" xfId="24" applyFont="1" applyFill="1" applyBorder="1" applyAlignment="1" applyProtection="1" quotePrefix="1">
      <alignment horizontal="right"/>
      <protection/>
    </xf>
    <xf numFmtId="3" fontId="11" fillId="0" borderId="0" xfId="22" applyNumberFormat="1" applyFont="1" applyFill="1" applyAlignment="1">
      <alignment horizontal="right"/>
      <protection/>
    </xf>
    <xf numFmtId="3" fontId="9" fillId="0" borderId="0" xfId="22" applyNumberFormat="1" applyFont="1" applyFill="1" applyAlignment="1">
      <alignment horizontal="right"/>
      <protection/>
    </xf>
    <xf numFmtId="3" fontId="9" fillId="0" borderId="1" xfId="22" applyNumberFormat="1" applyFont="1" applyFill="1" applyBorder="1" applyAlignment="1">
      <alignment horizontal="right"/>
      <protection/>
    </xf>
    <xf numFmtId="3" fontId="9" fillId="0" borderId="0" xfId="22" applyNumberFormat="1" applyFont="1" applyFill="1" applyBorder="1" applyAlignment="1">
      <alignment horizontal="right"/>
      <protection/>
    </xf>
    <xf numFmtId="3" fontId="11" fillId="0" borderId="0" xfId="22" applyNumberFormat="1" applyFont="1" applyFill="1" applyBorder="1" applyAlignment="1">
      <alignment horizontal="right"/>
      <protection/>
    </xf>
    <xf numFmtId="3" fontId="11" fillId="0" borderId="0" xfId="22" applyNumberFormat="1" applyFont="1" applyFill="1" applyAlignment="1" quotePrefix="1">
      <alignment horizontal="right"/>
      <protection/>
    </xf>
    <xf numFmtId="3" fontId="9" fillId="0" borderId="0" xfId="22" applyNumberFormat="1" applyFont="1" applyFill="1" applyAlignment="1" quotePrefix="1">
      <alignment horizontal="right"/>
      <protection/>
    </xf>
    <xf numFmtId="0" fontId="11" fillId="0" borderId="0" xfId="22" applyFont="1" applyFill="1" applyAlignment="1">
      <alignment horizontal="right" wrapText="1"/>
      <protection/>
    </xf>
    <xf numFmtId="2" fontId="9" fillId="0" borderId="0" xfId="22" applyNumberFormat="1" applyFont="1" applyFill="1" applyAlignment="1">
      <alignment horizontal="right"/>
      <protection/>
    </xf>
    <xf numFmtId="2" fontId="9" fillId="0" borderId="0" xfId="24" applyNumberFormat="1" applyFont="1" applyFill="1" applyAlignment="1">
      <alignment horizontal="right"/>
      <protection/>
    </xf>
    <xf numFmtId="3" fontId="9" fillId="0" borderId="1" xfId="30" applyNumberFormat="1" applyFont="1" applyFill="1" applyBorder="1">
      <alignment/>
      <protection/>
    </xf>
    <xf numFmtId="0" fontId="11" fillId="0" borderId="1" xfId="0" applyFont="1" applyFill="1" applyBorder="1" applyAlignment="1" quotePrefix="1">
      <alignment horizontal="right"/>
    </xf>
    <xf numFmtId="0" fontId="9" fillId="0" borderId="0" xfId="0" applyFont="1" applyFill="1" applyAlignment="1" quotePrefix="1">
      <alignment horizontal="center"/>
    </xf>
    <xf numFmtId="0" fontId="9" fillId="0" borderId="0" xfId="0" applyFont="1" applyFill="1" applyAlignment="1" quotePrefix="1">
      <alignment horizontal="right"/>
    </xf>
    <xf numFmtId="0" fontId="9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175" fontId="9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75" fontId="9" fillId="0" borderId="0" xfId="0" applyNumberFormat="1" applyFont="1" applyFill="1" applyAlignment="1" quotePrefix="1">
      <alignment horizontal="right"/>
    </xf>
    <xf numFmtId="0" fontId="11" fillId="0" borderId="1" xfId="32" applyFont="1" applyFill="1" applyBorder="1" applyAlignment="1" quotePrefix="1">
      <alignment horizontal="right"/>
      <protection/>
    </xf>
    <xf numFmtId="0" fontId="9" fillId="0" borderId="0" xfId="32" applyFont="1" applyFill="1" applyBorder="1" applyAlignment="1">
      <alignment horizontal="right"/>
      <protection/>
    </xf>
    <xf numFmtId="3" fontId="11" fillId="0" borderId="0" xfId="25" applyNumberFormat="1" applyFont="1" applyFill="1">
      <alignment/>
      <protection/>
    </xf>
    <xf numFmtId="3" fontId="9" fillId="0" borderId="1" xfId="25" applyNumberFormat="1" applyFont="1" applyFill="1" applyBorder="1">
      <alignment/>
      <protection/>
    </xf>
    <xf numFmtId="3" fontId="9" fillId="0" borderId="0" xfId="25" applyNumberFormat="1" applyFont="1" applyFill="1">
      <alignment/>
      <protection/>
    </xf>
    <xf numFmtId="3" fontId="9" fillId="0" borderId="0" xfId="25" applyNumberFormat="1" applyFont="1" applyFill="1">
      <alignment/>
      <protection/>
    </xf>
    <xf numFmtId="0" fontId="11" fillId="0" borderId="0" xfId="25" applyFont="1" applyFill="1">
      <alignment/>
      <protection/>
    </xf>
    <xf numFmtId="3" fontId="9" fillId="0" borderId="0" xfId="25" applyNumberFormat="1" applyFont="1" applyFill="1" applyAlignment="1">
      <alignment wrapText="1"/>
      <protection/>
    </xf>
    <xf numFmtId="0" fontId="9" fillId="0" borderId="1" xfId="25" applyFont="1" applyFill="1" applyBorder="1">
      <alignment/>
      <protection/>
    </xf>
    <xf numFmtId="0" fontId="9" fillId="0" borderId="0" xfId="25" applyFont="1" applyFill="1">
      <alignment/>
      <protection/>
    </xf>
    <xf numFmtId="0" fontId="9" fillId="0" borderId="1" xfId="25" applyFont="1" applyFill="1" applyBorder="1" quotePrefix="1">
      <alignment/>
      <protection/>
    </xf>
    <xf numFmtId="17" fontId="9" fillId="0" borderId="1" xfId="25" applyNumberFormat="1" applyFont="1" applyFill="1" applyBorder="1" applyAlignment="1">
      <alignment horizontal="right" wrapText="1"/>
      <protection/>
    </xf>
    <xf numFmtId="1" fontId="9" fillId="0" borderId="1" xfId="24" applyNumberFormat="1" applyFont="1" applyFill="1" applyBorder="1" applyAlignment="1" applyProtection="1">
      <alignment horizontal="right" wrapText="1"/>
      <protection/>
    </xf>
    <xf numFmtId="17" fontId="9" fillId="0" borderId="0" xfId="25" applyNumberFormat="1" applyFont="1" applyFill="1" applyBorder="1" applyAlignment="1">
      <alignment horizontal="right" wrapText="1"/>
      <protection/>
    </xf>
    <xf numFmtId="0" fontId="11" fillId="0" borderId="0" xfId="24" applyFont="1" applyFill="1" applyAlignment="1">
      <alignment horizontal="right"/>
      <protection/>
    </xf>
    <xf numFmtId="0" fontId="11" fillId="0" borderId="0" xfId="25" applyFont="1" applyFill="1" applyAlignment="1">
      <alignment horizontal="right"/>
      <protection/>
    </xf>
    <xf numFmtId="0" fontId="11" fillId="0" borderId="0" xfId="26" applyFont="1" applyFill="1" applyBorder="1" applyAlignment="1">
      <alignment horizontal="right"/>
      <protection/>
    </xf>
    <xf numFmtId="0" fontId="11" fillId="0" borderId="0" xfId="26" applyFont="1" applyFill="1" applyBorder="1" applyAlignment="1" quotePrefix="1">
      <alignment horizontal="right"/>
      <protection/>
    </xf>
    <xf numFmtId="173" fontId="9" fillId="0" borderId="1" xfId="26" applyNumberFormat="1" applyFont="1" applyFill="1" applyBorder="1" applyAlignment="1">
      <alignment horizontal="right"/>
      <protection/>
    </xf>
    <xf numFmtId="0" fontId="13" fillId="0" borderId="0" xfId="26" applyFont="1" applyFill="1">
      <alignment/>
      <protection/>
    </xf>
    <xf numFmtId="3" fontId="13" fillId="0" borderId="0" xfId="26" applyNumberFormat="1" applyFont="1" applyFill="1">
      <alignment/>
      <protection/>
    </xf>
    <xf numFmtId="0" fontId="12" fillId="0" borderId="0" xfId="28" applyFont="1" applyFill="1" applyAlignment="1" quotePrefix="1">
      <alignment horizontal="left"/>
      <protection/>
    </xf>
    <xf numFmtId="0" fontId="12" fillId="0" borderId="0" xfId="28" applyFont="1" applyFill="1">
      <alignment/>
      <protection/>
    </xf>
    <xf numFmtId="3" fontId="12" fillId="0" borderId="0" xfId="28" applyNumberFormat="1" applyFont="1" applyFill="1">
      <alignment/>
      <protection/>
    </xf>
    <xf numFmtId="175" fontId="9" fillId="0" borderId="1" xfId="0" applyNumberFormat="1" applyFont="1" applyFill="1" applyBorder="1" applyAlignment="1">
      <alignment/>
    </xf>
    <xf numFmtId="3" fontId="9" fillId="0" borderId="0" xfId="30" applyNumberFormat="1" applyFont="1" applyBorder="1">
      <alignment/>
      <protection/>
    </xf>
    <xf numFmtId="3" fontId="13" fillId="0" borderId="0" xfId="22" applyNumberFormat="1" applyFont="1" applyFill="1">
      <alignment/>
      <protection/>
    </xf>
    <xf numFmtId="3" fontId="13" fillId="0" borderId="0" xfId="22" applyNumberFormat="1" applyFont="1" applyFill="1" applyBorder="1" applyAlignment="1">
      <alignment horizontal="right"/>
      <protection/>
    </xf>
    <xf numFmtId="173" fontId="12" fillId="0" borderId="0" xfId="24" applyNumberFormat="1" applyFont="1" applyAlignment="1" applyProtection="1">
      <alignment horizontal="right"/>
      <protection/>
    </xf>
    <xf numFmtId="3" fontId="11" fillId="0" borderId="1" xfId="28" applyNumberFormat="1" applyFont="1" applyFill="1" applyBorder="1" applyAlignment="1">
      <alignment horizontal="right"/>
      <protection/>
    </xf>
    <xf numFmtId="175" fontId="11" fillId="0" borderId="0" xfId="22" applyNumberFormat="1" applyFont="1" applyAlignment="1" quotePrefix="1">
      <alignment horizontal="right"/>
      <protection/>
    </xf>
    <xf numFmtId="175" fontId="9" fillId="0" borderId="0" xfId="22" applyNumberFormat="1" applyFont="1" applyAlignment="1" quotePrefix="1">
      <alignment horizontal="right"/>
      <protection/>
    </xf>
    <xf numFmtId="173" fontId="11" fillId="0" borderId="0" xfId="24" applyNumberFormat="1" applyFont="1" applyBorder="1" applyAlignment="1" applyProtection="1">
      <alignment horizontal="right"/>
      <protection/>
    </xf>
    <xf numFmtId="175" fontId="9" fillId="0" borderId="1" xfId="22" applyNumberFormat="1" applyFont="1" applyBorder="1" applyAlignment="1">
      <alignment horizontal="right"/>
      <protection/>
    </xf>
    <xf numFmtId="173" fontId="9" fillId="0" borderId="1" xfId="0" applyNumberFormat="1" applyFont="1" applyBorder="1" applyAlignment="1" applyProtection="1">
      <alignment horizontal="right"/>
      <protection/>
    </xf>
    <xf numFmtId="175" fontId="11" fillId="0" borderId="0" xfId="22" applyNumberFormat="1" applyFont="1" applyBorder="1" applyAlignment="1">
      <alignment horizontal="right"/>
      <protection/>
    </xf>
    <xf numFmtId="3" fontId="6" fillId="0" borderId="0" xfId="25" applyNumberFormat="1" applyFont="1" applyFill="1">
      <alignment/>
      <protection/>
    </xf>
    <xf numFmtId="3" fontId="9" fillId="0" borderId="0" xfId="0" applyNumberFormat="1" applyFont="1" applyAlignment="1">
      <alignment/>
    </xf>
    <xf numFmtId="0" fontId="9" fillId="0" borderId="0" xfId="32" applyFont="1" applyAlignment="1">
      <alignment horizontal="left" wrapText="1"/>
      <protection/>
    </xf>
    <xf numFmtId="0" fontId="9" fillId="0" borderId="0" xfId="29" applyFont="1" applyAlignment="1">
      <alignment wrapText="1"/>
      <protection/>
    </xf>
    <xf numFmtId="0" fontId="9" fillId="0" borderId="0" xfId="28" applyFont="1" applyAlignment="1">
      <alignment wrapText="1"/>
      <protection/>
    </xf>
    <xf numFmtId="0" fontId="9" fillId="0" borderId="0" xfId="29" applyFont="1" applyAlignment="1">
      <alignment wrapText="1"/>
      <protection/>
    </xf>
    <xf numFmtId="0" fontId="9" fillId="0" borderId="0" xfId="0" applyFont="1" applyAlignment="1">
      <alignment wrapText="1"/>
    </xf>
    <xf numFmtId="0" fontId="9" fillId="0" borderId="0" xfId="29" applyAlignment="1">
      <alignment wrapText="1"/>
      <protection/>
    </xf>
  </cellXfs>
  <cellStyles count="27">
    <cellStyle name="Normal" xfId="0"/>
    <cellStyle name="Followed Hyperlink" xfId="15"/>
    <cellStyle name="Comma [0]_Sheet10" xfId="16"/>
    <cellStyle name="Comma_Sheet10" xfId="17"/>
    <cellStyle name="Currency [0]_Sheet10" xfId="18"/>
    <cellStyle name="Currency_Sheet10" xfId="19"/>
    <cellStyle name="Comma" xfId="20"/>
    <cellStyle name="Hyperlink" xfId="21"/>
    <cellStyle name="Normaali_1001 L&amp;T OYJ VUOSIKERTOMUS 2003" xfId="22"/>
    <cellStyle name="Normaali_IFRS TASE" xfId="23"/>
    <cellStyle name="Normaali_IFRS- TULOSLASKELMA MALLIT" xfId="24"/>
    <cellStyle name="Normaali_LTKASSAVIRTA2000" xfId="25"/>
    <cellStyle name="Normaali_MATLIIKEV" xfId="26"/>
    <cellStyle name="Normaali_OYJRAHLASKELMA" xfId="27"/>
    <cellStyle name="Normaali_PROFORMA092001" xfId="28"/>
    <cellStyle name="Normaali_PÖRSSI Q1 2006" xfId="29"/>
    <cellStyle name="Normaali_pörssi062000" xfId="30"/>
    <cellStyle name="Normaali_rahlaskVUOSIKERT" xfId="31"/>
    <cellStyle name="Normaali_Tunnusluvut032000" xfId="32"/>
    <cellStyle name="Normaali_Työkirja2" xfId="33"/>
    <cellStyle name="Normaali_Verot" xfId="34"/>
    <cellStyle name="Normal_Sheet10" xfId="35"/>
    <cellStyle name="Pilkku_B INV 2002" xfId="36"/>
    <cellStyle name="Percent" xfId="37"/>
    <cellStyle name="Comma [0]" xfId="38"/>
    <cellStyle name="Currency [0]" xfId="39"/>
    <cellStyle name="Currency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IFRS%20TILINP&#196;&#196;T&#214;KSET\12%202005\OV%20JA%20MUUT%20VEL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\PROFORMAJAKO\PF%20200109\ESTIM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nelj&#228;nneksitt&#228;in%20ilman%20nimenmuutoskuluj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elj&#228;nneksitt&#228;in%20ilman%20nimenmuutoskuluj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alousosasto\kirjanpito\LAURA,%20JAANA,%20NINA%20KONSERNILASKENTA_Laura%20Sillantaka\tp2006\122006\TASEKIRJAAN%20LIITTYVI&#196;%20TY&#214;PAPEREITA\Varauks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 JA MUUT VELAT"/>
      <sheetName val="LASKELM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TEST ESTIMA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LJÄNNEKSITTÄIN VERSIO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LJÄNNEKSITTÄIN VERSIO 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araukset laskeminen"/>
      <sheetName val="26. VARAUKS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32.8515625" style="2" customWidth="1"/>
    <col min="2" max="2" width="10.28125" style="131" customWidth="1"/>
    <col min="3" max="3" width="10.140625" style="167" customWidth="1"/>
    <col min="4" max="4" width="10.28125" style="164" customWidth="1"/>
    <col min="5" max="5" width="10.28125" style="129" customWidth="1"/>
    <col min="6" max="6" width="10.28125" style="167" customWidth="1"/>
    <col min="7" max="7" width="10.28125" style="2" customWidth="1"/>
    <col min="8" max="8" width="10.28125" style="129" customWidth="1"/>
    <col min="9" max="10" width="9.140625" style="2" customWidth="1"/>
    <col min="11" max="11" width="26.00390625" style="2" customWidth="1"/>
    <col min="12" max="16384" width="9.140625" style="2" customWidth="1"/>
  </cols>
  <sheetData>
    <row r="1" ht="12.75">
      <c r="A1" s="43" t="s">
        <v>110</v>
      </c>
    </row>
    <row r="2" ht="12.75">
      <c r="A2" s="43"/>
    </row>
    <row r="3" ht="12.75">
      <c r="A3" s="43"/>
    </row>
    <row r="4" spans="1:9" ht="15.75">
      <c r="A4" s="1" t="s">
        <v>196</v>
      </c>
      <c r="B4" s="185"/>
      <c r="C4" s="165"/>
      <c r="D4" s="168"/>
      <c r="G4" s="3"/>
      <c r="I4" s="22"/>
    </row>
    <row r="5" spans="1:9" ht="12.75">
      <c r="A5" s="4"/>
      <c r="B5" s="186"/>
      <c r="C5" s="166"/>
      <c r="D5" s="169"/>
      <c r="G5" s="3"/>
      <c r="I5" s="22"/>
    </row>
    <row r="6" spans="1:9" ht="12.75">
      <c r="A6" s="96" t="s">
        <v>99</v>
      </c>
      <c r="B6" s="336" t="s">
        <v>247</v>
      </c>
      <c r="C6" s="336" t="s">
        <v>202</v>
      </c>
      <c r="D6" s="149" t="s">
        <v>240</v>
      </c>
      <c r="E6" s="134" t="s">
        <v>248</v>
      </c>
      <c r="F6" s="134" t="s">
        <v>249</v>
      </c>
      <c r="G6" s="280" t="s">
        <v>233</v>
      </c>
      <c r="H6" s="134" t="s">
        <v>214</v>
      </c>
      <c r="I6" s="152"/>
    </row>
    <row r="7" spans="2:9" ht="12.75">
      <c r="B7" s="281"/>
      <c r="C7" s="281"/>
      <c r="E7" s="126"/>
      <c r="F7" s="281"/>
      <c r="G7" s="282"/>
      <c r="H7" s="281"/>
      <c r="I7" s="128"/>
    </row>
    <row r="8" spans="1:13" s="129" customFormat="1" ht="12.75">
      <c r="A8" s="150" t="s">
        <v>1</v>
      </c>
      <c r="B8" s="337">
        <v>151243</v>
      </c>
      <c r="C8" s="337">
        <v>138569</v>
      </c>
      <c r="D8" s="170">
        <f>(B8-C8)/C8*100</f>
        <v>9.14634586379349</v>
      </c>
      <c r="E8" s="218">
        <v>452938</v>
      </c>
      <c r="F8" s="337">
        <v>406441</v>
      </c>
      <c r="G8" s="283">
        <f>(+E8-F8)/F8*100</f>
        <v>11.440036807310285</v>
      </c>
      <c r="H8" s="218">
        <v>554613</v>
      </c>
      <c r="I8" s="217"/>
      <c r="K8" s="151"/>
      <c r="L8" s="152"/>
      <c r="M8" s="131"/>
    </row>
    <row r="9" spans="2:13" s="129" customFormat="1" ht="12.75">
      <c r="B9" s="338"/>
      <c r="C9" s="338"/>
      <c r="D9" s="171"/>
      <c r="E9" s="126"/>
      <c r="F9" s="338"/>
      <c r="G9" s="284"/>
      <c r="H9" s="126"/>
      <c r="I9" s="128"/>
      <c r="K9" s="153"/>
      <c r="L9" s="154"/>
      <c r="M9" s="131"/>
    </row>
    <row r="10" spans="1:13" s="129" customFormat="1" ht="12.75">
      <c r="A10" s="155" t="s">
        <v>2</v>
      </c>
      <c r="B10" s="339">
        <v>-129016</v>
      </c>
      <c r="C10" s="339">
        <v>-116792</v>
      </c>
      <c r="D10" s="172">
        <f>(B10-C10)/C10*100</f>
        <v>10.466470306185355</v>
      </c>
      <c r="E10" s="127">
        <v>-396756</v>
      </c>
      <c r="F10" s="339">
        <v>-348719</v>
      </c>
      <c r="G10" s="285">
        <f>(+E10-F10)/F10*100</f>
        <v>13.775274648069075</v>
      </c>
      <c r="H10" s="127">
        <v>-478151</v>
      </c>
      <c r="I10" s="128"/>
      <c r="K10" s="156"/>
      <c r="L10" s="157"/>
      <c r="M10" s="131"/>
    </row>
    <row r="11" spans="2:13" s="129" customFormat="1" ht="12.75">
      <c r="B11" s="338"/>
      <c r="C11" s="338"/>
      <c r="D11" s="171"/>
      <c r="E11" s="126"/>
      <c r="F11" s="338"/>
      <c r="G11" s="286"/>
      <c r="H11" s="126"/>
      <c r="I11" s="128"/>
      <c r="K11" s="158"/>
      <c r="L11" s="159"/>
      <c r="M11" s="131"/>
    </row>
    <row r="12" spans="1:13" s="129" customFormat="1" ht="12.75">
      <c r="A12" s="150" t="s">
        <v>3</v>
      </c>
      <c r="B12" s="337">
        <f>B8+B10</f>
        <v>22227</v>
      </c>
      <c r="C12" s="337">
        <f>C8+C10</f>
        <v>21777</v>
      </c>
      <c r="D12" s="170">
        <f>(B12-C12)/C12*100</f>
        <v>2.066400330624053</v>
      </c>
      <c r="E12" s="218">
        <f>E10+E8</f>
        <v>56182</v>
      </c>
      <c r="F12" s="337">
        <f>F10+F8</f>
        <v>57722</v>
      </c>
      <c r="G12" s="283">
        <f>(+E12-F12)/F12*100</f>
        <v>-2.6679602231384916</v>
      </c>
      <c r="H12" s="218">
        <f>H10+H8</f>
        <v>76462</v>
      </c>
      <c r="I12" s="217"/>
      <c r="K12" s="156"/>
      <c r="L12" s="157"/>
      <c r="M12" s="131"/>
    </row>
    <row r="13" spans="2:13" s="129" customFormat="1" ht="12.75">
      <c r="B13" s="338"/>
      <c r="C13" s="338"/>
      <c r="D13" s="171"/>
      <c r="E13" s="126"/>
      <c r="F13" s="338"/>
      <c r="G13" s="287"/>
      <c r="H13" s="126"/>
      <c r="I13" s="128"/>
      <c r="K13" s="156"/>
      <c r="L13" s="157"/>
      <c r="M13" s="131"/>
    </row>
    <row r="14" spans="1:13" s="129" customFormat="1" ht="12.75">
      <c r="A14" s="160" t="s">
        <v>4</v>
      </c>
      <c r="B14" s="338">
        <v>2016</v>
      </c>
      <c r="C14" s="338">
        <v>1044</v>
      </c>
      <c r="D14" s="171">
        <f>(B14-C14)/C14*100</f>
        <v>93.10344827586206</v>
      </c>
      <c r="E14" s="126">
        <v>17888</v>
      </c>
      <c r="F14" s="338">
        <v>2672</v>
      </c>
      <c r="G14" s="287">
        <f>(+E14-F14)/F14*100</f>
        <v>569.4610778443114</v>
      </c>
      <c r="H14" s="126">
        <v>3834</v>
      </c>
      <c r="I14" s="128"/>
      <c r="K14" s="158"/>
      <c r="L14" s="159"/>
      <c r="M14" s="131"/>
    </row>
    <row r="15" spans="1:13" s="129" customFormat="1" ht="12.75">
      <c r="A15" s="160" t="s">
        <v>5</v>
      </c>
      <c r="B15" s="338">
        <v>-3491</v>
      </c>
      <c r="C15" s="338">
        <v>-3156</v>
      </c>
      <c r="D15" s="171">
        <f>(B15-C15)/C15*100</f>
        <v>10.614702154626109</v>
      </c>
      <c r="E15" s="126">
        <v>-11711</v>
      </c>
      <c r="F15" s="338">
        <v>-10866</v>
      </c>
      <c r="G15" s="287">
        <f>(+E15-F15)/F15*100</f>
        <v>7.776550708632432</v>
      </c>
      <c r="H15" s="126">
        <v>-14616</v>
      </c>
      <c r="I15" s="128"/>
      <c r="K15" s="158"/>
      <c r="L15" s="159"/>
      <c r="M15" s="131"/>
    </row>
    <row r="16" spans="1:13" s="129" customFormat="1" ht="12.75">
      <c r="A16" s="160" t="s">
        <v>6</v>
      </c>
      <c r="B16" s="338">
        <v>-2941</v>
      </c>
      <c r="C16" s="338">
        <v>-2797</v>
      </c>
      <c r="D16" s="171">
        <f>(B16-C16)/C16*100</f>
        <v>5.148373257061137</v>
      </c>
      <c r="E16" s="126">
        <v>-9232</v>
      </c>
      <c r="F16" s="338">
        <v>-8686</v>
      </c>
      <c r="G16" s="287">
        <f>(+E16-F16)/F16*100</f>
        <v>6.285977434952797</v>
      </c>
      <c r="H16" s="126">
        <v>-11614</v>
      </c>
      <c r="I16" s="128"/>
      <c r="K16" s="153"/>
      <c r="L16" s="159"/>
      <c r="M16" s="131"/>
    </row>
    <row r="17" spans="1:13" s="129" customFormat="1" ht="12.75">
      <c r="A17" s="155" t="s">
        <v>7</v>
      </c>
      <c r="B17" s="339">
        <v>-228</v>
      </c>
      <c r="C17" s="339">
        <v>-1393</v>
      </c>
      <c r="D17" s="172">
        <f>(B17-C17)/C17*100</f>
        <v>-83.632447954056</v>
      </c>
      <c r="E17" s="127">
        <v>-2510</v>
      </c>
      <c r="F17" s="339">
        <v>-4166</v>
      </c>
      <c r="G17" s="285">
        <f>(+E17-F17)/F17*100</f>
        <v>-39.75036005760922</v>
      </c>
      <c r="H17" s="127">
        <v>-5291</v>
      </c>
      <c r="I17" s="128"/>
      <c r="J17" s="126"/>
      <c r="K17" s="156"/>
      <c r="L17" s="157"/>
      <c r="M17" s="131"/>
    </row>
    <row r="18" spans="1:13" s="129" customFormat="1" ht="12.75">
      <c r="A18" s="161"/>
      <c r="B18" s="340"/>
      <c r="C18" s="340"/>
      <c r="D18" s="173"/>
      <c r="E18" s="126"/>
      <c r="F18" s="338"/>
      <c r="G18" s="287"/>
      <c r="H18" s="126"/>
      <c r="I18" s="128"/>
      <c r="K18" s="156"/>
      <c r="L18" s="157"/>
      <c r="M18" s="131"/>
    </row>
    <row r="19" spans="1:13" s="129" customFormat="1" ht="12.75">
      <c r="A19" s="162" t="s">
        <v>8</v>
      </c>
      <c r="B19" s="341">
        <f>SUM(B12:B18)</f>
        <v>17583</v>
      </c>
      <c r="C19" s="341">
        <f>SUM(C12:C18)</f>
        <v>15475</v>
      </c>
      <c r="D19" s="163">
        <f>(B19-C19)/C19*100</f>
        <v>13.621970920840065</v>
      </c>
      <c r="E19" s="218">
        <f>SUM(E12:E18)</f>
        <v>50617</v>
      </c>
      <c r="F19" s="337">
        <f>SUM(F12:F18)</f>
        <v>36676</v>
      </c>
      <c r="G19" s="283">
        <f>(+E19-F19)/F19*100</f>
        <v>38.011233504198934</v>
      </c>
      <c r="H19" s="218">
        <f>SUM(H12:H18)</f>
        <v>48775</v>
      </c>
      <c r="I19" s="217"/>
      <c r="K19" s="158"/>
      <c r="L19" s="159"/>
      <c r="M19" s="131"/>
    </row>
    <row r="20" spans="1:13" ht="12.75">
      <c r="A20" s="8"/>
      <c r="B20" s="340"/>
      <c r="C20" s="340"/>
      <c r="D20" s="174"/>
      <c r="E20" s="126"/>
      <c r="F20" s="338"/>
      <c r="G20" s="288"/>
      <c r="H20" s="126"/>
      <c r="I20" s="128"/>
      <c r="K20" s="120"/>
      <c r="L20" s="114"/>
      <c r="M20" s="22"/>
    </row>
    <row r="21" spans="1:13" ht="12.75">
      <c r="A21" s="8" t="s">
        <v>9</v>
      </c>
      <c r="B21" s="340">
        <v>373</v>
      </c>
      <c r="C21" s="340">
        <v>258</v>
      </c>
      <c r="D21" s="340">
        <f>(B21-C21)/C21*100</f>
        <v>44.57364341085272</v>
      </c>
      <c r="E21" s="340">
        <v>1189</v>
      </c>
      <c r="F21" s="340">
        <v>1037</v>
      </c>
      <c r="G21" s="340">
        <f>(+E21-F21)/F21*100</f>
        <v>14.657666345226616</v>
      </c>
      <c r="H21" s="128">
        <v>1661</v>
      </c>
      <c r="I21" s="128"/>
      <c r="K21" s="116"/>
      <c r="L21" s="116"/>
      <c r="M21" s="22"/>
    </row>
    <row r="22" spans="1:13" ht="12.75">
      <c r="A22" s="6" t="s">
        <v>10</v>
      </c>
      <c r="B22" s="339">
        <v>-1719</v>
      </c>
      <c r="C22" s="339">
        <v>-1552</v>
      </c>
      <c r="D22" s="339">
        <f>(B22-C22)/C22*100</f>
        <v>10.760309278350515</v>
      </c>
      <c r="E22" s="339">
        <v>-4625</v>
      </c>
      <c r="F22" s="339">
        <v>-4107</v>
      </c>
      <c r="G22" s="339">
        <f>(+E22-F22)/F22*100</f>
        <v>12.612612612612612</v>
      </c>
      <c r="H22" s="127">
        <v>-5978</v>
      </c>
      <c r="I22" s="128"/>
      <c r="J22" s="5"/>
      <c r="K22" s="122"/>
      <c r="L22" s="115"/>
      <c r="M22" s="22"/>
    </row>
    <row r="23" spans="1:13" ht="12.75">
      <c r="A23" s="8"/>
      <c r="B23" s="383"/>
      <c r="C23" s="340"/>
      <c r="D23" s="174"/>
      <c r="E23" s="382"/>
      <c r="F23" s="338"/>
      <c r="G23" s="384"/>
      <c r="H23" s="126"/>
      <c r="I23" s="22"/>
      <c r="J23" s="5"/>
      <c r="K23" s="123"/>
      <c r="L23" s="117"/>
      <c r="M23" s="22"/>
    </row>
    <row r="24" spans="1:13" ht="12.75">
      <c r="A24" s="10" t="s">
        <v>11</v>
      </c>
      <c r="B24" s="342">
        <f>SUM(B19:B23)</f>
        <v>16237</v>
      </c>
      <c r="C24" s="342">
        <f>SUM(C19:C23)</f>
        <v>14181</v>
      </c>
      <c r="D24" s="386">
        <f>(B24-C24)/C24*100</f>
        <v>14.498272336224527</v>
      </c>
      <c r="E24" s="218">
        <f>SUM(E19:E23)</f>
        <v>47181</v>
      </c>
      <c r="F24" s="337">
        <f>SUM(F19:F23)</f>
        <v>33606</v>
      </c>
      <c r="G24" s="288">
        <f>(+E24-F24)/F24*100</f>
        <v>40.39457239778611</v>
      </c>
      <c r="H24" s="218">
        <f>SUM(H19:H23)</f>
        <v>44458</v>
      </c>
      <c r="I24" s="217"/>
      <c r="K24" s="121"/>
      <c r="L24" s="115"/>
      <c r="M24" s="22"/>
    </row>
    <row r="25" spans="1:13" ht="12.75">
      <c r="A25" s="11"/>
      <c r="B25" s="343"/>
      <c r="C25" s="343"/>
      <c r="D25" s="387"/>
      <c r="E25" s="126"/>
      <c r="F25" s="338"/>
      <c r="G25" s="388"/>
      <c r="H25" s="126"/>
      <c r="I25" s="22"/>
      <c r="K25" s="124"/>
      <c r="L25" s="115"/>
      <c r="M25" s="22"/>
    </row>
    <row r="26" spans="1:13" ht="12.75">
      <c r="A26" s="6" t="s">
        <v>12</v>
      </c>
      <c r="B26" s="339">
        <v>-4303</v>
      </c>
      <c r="C26" s="339">
        <v>-3499</v>
      </c>
      <c r="D26" s="389">
        <f>(B26-C26)/C26*100</f>
        <v>22.977993712489283</v>
      </c>
      <c r="E26" s="127">
        <v>-8745</v>
      </c>
      <c r="F26" s="339">
        <v>-9074</v>
      </c>
      <c r="G26" s="390">
        <f>(+E26-F26)/F26*100</f>
        <v>-3.6257438836235396</v>
      </c>
      <c r="H26" s="127">
        <v>-12291</v>
      </c>
      <c r="I26" s="128"/>
      <c r="K26" s="9"/>
      <c r="L26" s="118"/>
      <c r="M26" s="22"/>
    </row>
    <row r="27" spans="1:13" ht="12.75">
      <c r="A27" s="7"/>
      <c r="B27" s="338"/>
      <c r="C27" s="338"/>
      <c r="E27" s="126"/>
      <c r="F27" s="338"/>
      <c r="G27" s="289"/>
      <c r="H27" s="126"/>
      <c r="I27" s="128"/>
      <c r="K27" s="8"/>
      <c r="L27" s="118"/>
      <c r="M27" s="22"/>
    </row>
    <row r="28" spans="1:13" ht="12.75">
      <c r="A28" s="12" t="s">
        <v>13</v>
      </c>
      <c r="B28" s="341">
        <f>SUM(B24:B27)</f>
        <v>11934</v>
      </c>
      <c r="C28" s="341">
        <f>SUM(C24:C27)</f>
        <v>10682</v>
      </c>
      <c r="D28" s="391">
        <f>(B28-C28)/C28*100</f>
        <v>11.720651563377645</v>
      </c>
      <c r="E28" s="217">
        <f>SUM(E24:E27)</f>
        <v>38436</v>
      </c>
      <c r="F28" s="341">
        <f>SUM(F24:F27)</f>
        <v>24532</v>
      </c>
      <c r="G28" s="288">
        <f>(+E28-F28)/F28*100</f>
        <v>56.676993314854066</v>
      </c>
      <c r="H28" s="217">
        <f>SUM(H24:H27)</f>
        <v>32167</v>
      </c>
      <c r="I28" s="217"/>
      <c r="K28" s="22"/>
      <c r="L28" s="118"/>
      <c r="M28" s="22"/>
    </row>
    <row r="29" spans="1:13" ht="12.75">
      <c r="A29" s="7"/>
      <c r="B29" s="338"/>
      <c r="C29" s="338"/>
      <c r="G29" s="289"/>
      <c r="I29" s="131"/>
      <c r="K29" s="125"/>
      <c r="L29" s="116"/>
      <c r="M29" s="22"/>
    </row>
    <row r="30" spans="1:13" ht="12.75">
      <c r="A30" s="13" t="s">
        <v>14</v>
      </c>
      <c r="B30" s="337"/>
      <c r="C30" s="337"/>
      <c r="D30" s="169"/>
      <c r="G30" s="3"/>
      <c r="I30" s="131"/>
      <c r="K30" s="22"/>
      <c r="L30" s="119"/>
      <c r="M30" s="22"/>
    </row>
    <row r="31" spans="1:13" ht="12.75">
      <c r="A31" s="7" t="s">
        <v>15</v>
      </c>
      <c r="B31" s="126">
        <f>+B28-B32</f>
        <v>11929</v>
      </c>
      <c r="C31" s="126">
        <f>+C28-C32</f>
        <v>10680</v>
      </c>
      <c r="E31" s="126">
        <f>+E28-E32</f>
        <v>38432</v>
      </c>
      <c r="F31" s="126">
        <f>+F28-F32</f>
        <v>24278</v>
      </c>
      <c r="G31" s="3"/>
      <c r="H31" s="126">
        <f>+H28-H32</f>
        <v>31909</v>
      </c>
      <c r="I31" s="128"/>
      <c r="K31" s="22"/>
      <c r="L31" s="119"/>
      <c r="M31" s="22"/>
    </row>
    <row r="32" spans="1:13" ht="12.75">
      <c r="A32" s="2" t="s">
        <v>16</v>
      </c>
      <c r="B32" s="338">
        <v>5</v>
      </c>
      <c r="C32" s="338">
        <v>2</v>
      </c>
      <c r="E32" s="129">
        <v>4</v>
      </c>
      <c r="F32" s="167">
        <v>254</v>
      </c>
      <c r="H32" s="129">
        <v>258</v>
      </c>
      <c r="I32" s="131"/>
      <c r="K32" s="22"/>
      <c r="L32" s="22"/>
      <c r="M32" s="22"/>
    </row>
    <row r="33" spans="1:9" ht="12.75">
      <c r="A33" s="7"/>
      <c r="B33" s="338"/>
      <c r="C33" s="338"/>
      <c r="E33" s="126"/>
      <c r="F33" s="338"/>
      <c r="H33" s="126"/>
      <c r="I33" s="128"/>
    </row>
    <row r="34" spans="1:9" ht="38.25">
      <c r="A34" s="14" t="s">
        <v>17</v>
      </c>
      <c r="B34" s="344"/>
      <c r="C34" s="344"/>
      <c r="D34" s="333"/>
      <c r="I34" s="131"/>
    </row>
    <row r="35" spans="1:9" ht="12.75">
      <c r="A35" s="2" t="s">
        <v>18</v>
      </c>
      <c r="B35" s="345">
        <v>0.31</v>
      </c>
      <c r="C35" s="345">
        <v>0.28</v>
      </c>
      <c r="D35" s="171"/>
      <c r="E35" s="219">
        <v>0.99</v>
      </c>
      <c r="F35" s="346">
        <v>0.63</v>
      </c>
      <c r="G35" s="3"/>
      <c r="H35" s="219">
        <v>0.83</v>
      </c>
      <c r="I35" s="290"/>
    </row>
    <row r="36" spans="1:9" ht="12.75">
      <c r="A36" s="2" t="s">
        <v>19</v>
      </c>
      <c r="B36" s="345">
        <v>0.31</v>
      </c>
      <c r="C36" s="345">
        <v>0.27</v>
      </c>
      <c r="D36" s="171"/>
      <c r="E36" s="219">
        <v>0.99</v>
      </c>
      <c r="F36" s="346">
        <v>0.63</v>
      </c>
      <c r="H36" s="219">
        <v>0.82</v>
      </c>
      <c r="I36" s="290"/>
    </row>
    <row r="37" ht="12.75">
      <c r="D37" s="171"/>
    </row>
    <row r="39" ht="12.75">
      <c r="B39" s="167"/>
    </row>
  </sheetData>
  <printOptions/>
  <pageMargins left="0.72" right="0.42" top="0.984251968503937" bottom="0" header="0.79" footer="0.4921259845"/>
  <pageSetup fitToHeight="7" fitToWidth="1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35" sqref="A35:A36"/>
    </sheetView>
  </sheetViews>
  <sheetFormatPr defaultColWidth="9.140625" defaultRowHeight="12.75"/>
  <cols>
    <col min="1" max="1" width="40.28125" style="102" customWidth="1"/>
    <col min="2" max="2" width="10.28125" style="102" customWidth="1"/>
    <col min="3" max="4" width="9.140625" style="253" customWidth="1"/>
    <col min="5" max="16384" width="9.140625" style="102" customWidth="1"/>
  </cols>
  <sheetData>
    <row r="1" ht="12.75">
      <c r="A1" s="43" t="s">
        <v>110</v>
      </c>
    </row>
    <row r="2" ht="12.75">
      <c r="A2" s="43"/>
    </row>
    <row r="3" ht="12.75">
      <c r="A3" s="43"/>
    </row>
    <row r="4" spans="1:2" ht="12.75">
      <c r="A4" s="110" t="s">
        <v>182</v>
      </c>
      <c r="B4" s="5"/>
    </row>
    <row r="5" spans="1:2" ht="12.75">
      <c r="A5" s="13" t="s">
        <v>232</v>
      </c>
      <c r="B5" s="5"/>
    </row>
    <row r="6" spans="1:2" ht="12.75">
      <c r="A6" s="7"/>
      <c r="B6" s="271"/>
    </row>
    <row r="7" spans="1:8" ht="12.75">
      <c r="A7" s="103" t="s">
        <v>99</v>
      </c>
      <c r="B7" s="175" t="s">
        <v>248</v>
      </c>
      <c r="C7" s="175" t="s">
        <v>249</v>
      </c>
      <c r="D7" s="175" t="s">
        <v>214</v>
      </c>
      <c r="E7" s="61"/>
      <c r="F7" s="303"/>
      <c r="G7" s="61"/>
      <c r="H7" s="109"/>
    </row>
    <row r="8" spans="1:8" ht="12.75">
      <c r="A8" s="9"/>
      <c r="B8" s="129"/>
      <c r="C8" s="129"/>
      <c r="D8" s="129"/>
      <c r="E8" s="22"/>
      <c r="F8" s="9"/>
      <c r="G8" s="22"/>
      <c r="H8" s="109"/>
    </row>
    <row r="9" spans="1:8" ht="12.75">
      <c r="A9" s="8" t="s">
        <v>175</v>
      </c>
      <c r="B9" s="126">
        <v>766</v>
      </c>
      <c r="C9" s="126">
        <v>1520</v>
      </c>
      <c r="D9" s="126">
        <v>1851</v>
      </c>
      <c r="E9" s="304"/>
      <c r="F9" s="8"/>
      <c r="G9" s="304"/>
      <c r="H9" s="109"/>
    </row>
    <row r="10" spans="1:8" ht="12.75">
      <c r="A10" s="8" t="s">
        <v>176</v>
      </c>
      <c r="B10" s="126"/>
      <c r="C10" s="126">
        <v>245</v>
      </c>
      <c r="D10" s="126">
        <v>247</v>
      </c>
      <c r="E10" s="304"/>
      <c r="F10" s="8"/>
      <c r="G10" s="304"/>
      <c r="H10" s="109"/>
    </row>
    <row r="11" spans="1:8" ht="12.75">
      <c r="A11" s="104" t="s">
        <v>177</v>
      </c>
      <c r="B11" s="225"/>
      <c r="C11" s="225"/>
      <c r="D11" s="225"/>
      <c r="E11" s="305"/>
      <c r="F11" s="108"/>
      <c r="G11" s="305"/>
      <c r="H11" s="109"/>
    </row>
    <row r="12" spans="1:8" ht="12.75">
      <c r="A12" s="105" t="s">
        <v>178</v>
      </c>
      <c r="B12" s="225">
        <v>7646</v>
      </c>
      <c r="C12" s="225">
        <v>1296</v>
      </c>
      <c r="D12" s="225">
        <v>2646</v>
      </c>
      <c r="E12" s="305"/>
      <c r="F12" s="306"/>
      <c r="G12" s="305"/>
      <c r="H12" s="109"/>
    </row>
    <row r="13" spans="1:8" ht="12.75">
      <c r="A13" s="104" t="s">
        <v>179</v>
      </c>
      <c r="B13" s="225"/>
      <c r="C13" s="225"/>
      <c r="D13" s="225"/>
      <c r="E13" s="305"/>
      <c r="F13" s="108"/>
      <c r="G13" s="305"/>
      <c r="H13" s="109"/>
    </row>
    <row r="14" spans="1:8" ht="12.75">
      <c r="A14" s="19" t="s">
        <v>180</v>
      </c>
      <c r="B14" s="225">
        <v>79</v>
      </c>
      <c r="C14" s="225">
        <v>934</v>
      </c>
      <c r="D14" s="225">
        <v>110</v>
      </c>
      <c r="E14" s="305"/>
      <c r="F14" s="19"/>
      <c r="G14" s="305"/>
      <c r="H14" s="109"/>
    </row>
    <row r="15" spans="1:8" ht="12.75">
      <c r="A15" s="104" t="s">
        <v>62</v>
      </c>
      <c r="B15" s="225"/>
      <c r="C15" s="225"/>
      <c r="D15" s="225"/>
      <c r="E15" s="305"/>
      <c r="F15" s="108"/>
      <c r="G15" s="305"/>
      <c r="H15" s="109"/>
    </row>
    <row r="16" spans="1:8" ht="12.75">
      <c r="A16" s="19" t="s">
        <v>181</v>
      </c>
      <c r="B16" s="225"/>
      <c r="C16" s="225"/>
      <c r="D16" s="225"/>
      <c r="E16" s="305"/>
      <c r="F16" s="19"/>
      <c r="G16" s="305"/>
      <c r="H16" s="109"/>
    </row>
    <row r="17" spans="1:8" ht="12.75">
      <c r="A17" s="104"/>
      <c r="E17" s="109"/>
      <c r="F17" s="109"/>
      <c r="H17" s="109"/>
    </row>
    <row r="18" spans="1:2" ht="12.75">
      <c r="A18" s="106"/>
      <c r="B18" s="107"/>
    </row>
    <row r="19" spans="1:2" ht="12.75">
      <c r="A19" s="107"/>
      <c r="B19" s="107"/>
    </row>
    <row r="20" spans="1:2" ht="12.75">
      <c r="A20" s="107"/>
      <c r="B20" s="107"/>
    </row>
    <row r="21" spans="1:2" ht="12.75">
      <c r="A21" s="108"/>
      <c r="B21" s="109"/>
    </row>
    <row r="22" spans="1:2" ht="12.75">
      <c r="A22" s="108"/>
      <c r="B22" s="109"/>
    </row>
    <row r="23" spans="1:2" ht="12.75">
      <c r="A23" s="108"/>
      <c r="B23" s="109"/>
    </row>
    <row r="24" spans="1:2" ht="12.75">
      <c r="A24" s="108"/>
      <c r="B24" s="109"/>
    </row>
    <row r="25" spans="1:2" ht="12.75">
      <c r="A25" s="108"/>
      <c r="B25" s="109"/>
    </row>
    <row r="26" spans="1:2" ht="12.75">
      <c r="A26" s="108"/>
      <c r="B26" s="109"/>
    </row>
    <row r="27" spans="1:2" ht="12.75">
      <c r="A27" s="108"/>
      <c r="B27" s="109"/>
    </row>
    <row r="28" spans="1:2" ht="12.75">
      <c r="A28" s="108"/>
      <c r="B28" s="109"/>
    </row>
    <row r="29" spans="1:2" ht="12.75">
      <c r="A29" s="108"/>
      <c r="B29" s="109"/>
    </row>
    <row r="30" spans="1:2" ht="12.75">
      <c r="A30" s="108"/>
      <c r="B30" s="109"/>
    </row>
    <row r="31" spans="1:2" ht="12.75">
      <c r="A31" s="108"/>
      <c r="B31" s="109"/>
    </row>
    <row r="32" spans="1:2" ht="12.75">
      <c r="A32" s="108"/>
      <c r="B32" s="109"/>
    </row>
    <row r="33" spans="1:2" ht="12.75">
      <c r="A33" s="108"/>
      <c r="B33" s="109"/>
    </row>
    <row r="34" spans="1:2" ht="12.75">
      <c r="A34" s="108"/>
      <c r="B34" s="109"/>
    </row>
    <row r="35" spans="1:2" ht="12.75">
      <c r="A35" s="108"/>
      <c r="B35" s="109"/>
    </row>
    <row r="36" spans="1:2" ht="12.75">
      <c r="A36" s="108"/>
      <c r="B36" s="109"/>
    </row>
    <row r="37" spans="1:2" ht="12.75">
      <c r="A37" s="108"/>
      <c r="B37" s="109"/>
    </row>
    <row r="38" spans="1:2" ht="12.75">
      <c r="A38" s="108"/>
      <c r="B38" s="109"/>
    </row>
    <row r="39" spans="1:2" ht="12.75">
      <c r="A39" s="108"/>
      <c r="B39" s="109"/>
    </row>
    <row r="40" spans="1:2" ht="12.75">
      <c r="A40" s="108"/>
      <c r="B40" s="109"/>
    </row>
    <row r="41" spans="1:2" ht="12.75">
      <c r="A41" s="108"/>
      <c r="B41" s="109"/>
    </row>
    <row r="42" spans="1:2" ht="12.75">
      <c r="A42" s="108"/>
      <c r="B42" s="109"/>
    </row>
    <row r="43" spans="1:2" ht="12.75">
      <c r="A43" s="108"/>
      <c r="B43" s="109"/>
    </row>
  </sheetData>
  <printOptions/>
  <pageMargins left="0.75" right="0.75" top="1" bottom="1" header="0.4921259845" footer="0.4921259845"/>
  <pageSetup horizontalDpi="600" verticalDpi="600" orientation="portrait" paperSize="9" r:id="rId1"/>
  <rowBreaks count="1" manualBreakCount="1">
    <brk id="4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1">
      <selection activeCell="N9" sqref="N9"/>
    </sheetView>
  </sheetViews>
  <sheetFormatPr defaultColWidth="9.140625" defaultRowHeight="12.75"/>
  <cols>
    <col min="1" max="1" width="40.28125" style="86" customWidth="1"/>
    <col min="2" max="2" width="9.421875" style="233" customWidth="1"/>
    <col min="3" max="3" width="8.421875" style="233" customWidth="1"/>
    <col min="4" max="4" width="9.140625" style="233" customWidth="1"/>
    <col min="5" max="16384" width="9.140625" style="86" customWidth="1"/>
  </cols>
  <sheetData>
    <row r="1" ht="12.75">
      <c r="A1" s="43" t="s">
        <v>110</v>
      </c>
    </row>
    <row r="2" ht="12.75">
      <c r="A2" s="43"/>
    </row>
    <row r="3" ht="12.75">
      <c r="A3" s="43"/>
    </row>
    <row r="4" spans="1:2" ht="12.75">
      <c r="A4" s="85" t="s">
        <v>144</v>
      </c>
      <c r="B4" s="277"/>
    </row>
    <row r="5" spans="1:6" ht="12.75">
      <c r="A5" s="85"/>
      <c r="B5" s="277"/>
      <c r="E5" s="307"/>
      <c r="F5" s="307"/>
    </row>
    <row r="6" spans="1:6" ht="12.75">
      <c r="A6" s="87">
        <v>1000</v>
      </c>
      <c r="B6" s="254" t="str">
        <f>+B21</f>
        <v>9/2008</v>
      </c>
      <c r="C6" s="254" t="str">
        <f>+C21</f>
        <v>9/2007</v>
      </c>
      <c r="D6" s="254" t="s">
        <v>215</v>
      </c>
      <c r="E6" s="308"/>
      <c r="F6" s="307"/>
    </row>
    <row r="7" spans="1:6" ht="12.75">
      <c r="A7" s="88"/>
      <c r="B7" s="226"/>
      <c r="C7" s="226"/>
      <c r="D7" s="226"/>
      <c r="E7" s="309"/>
      <c r="F7" s="307"/>
    </row>
    <row r="8" spans="1:6" ht="12.75">
      <c r="A8" s="92" t="s">
        <v>203</v>
      </c>
      <c r="B8" s="227"/>
      <c r="C8" s="227"/>
      <c r="D8" s="227"/>
      <c r="E8" s="310"/>
      <c r="F8" s="311"/>
    </row>
    <row r="9" spans="1:6" ht="12.75">
      <c r="A9" s="89" t="s">
        <v>145</v>
      </c>
      <c r="B9" s="228">
        <v>19192</v>
      </c>
      <c r="C9" s="228">
        <v>10514</v>
      </c>
      <c r="D9" s="228">
        <v>10114</v>
      </c>
      <c r="E9" s="312"/>
      <c r="F9" s="311"/>
    </row>
    <row r="10" spans="1:6" ht="12.75">
      <c r="A10" s="89" t="s">
        <v>146</v>
      </c>
      <c r="B10" s="228">
        <v>19000</v>
      </c>
      <c r="C10" s="228">
        <v>15000</v>
      </c>
      <c r="D10" s="228">
        <v>15000</v>
      </c>
      <c r="E10" s="312"/>
      <c r="F10" s="311"/>
    </row>
    <row r="11" spans="1:6" ht="12.75">
      <c r="A11" s="89" t="s">
        <v>147</v>
      </c>
      <c r="B11" s="229">
        <v>191</v>
      </c>
      <c r="C11" s="229">
        <v>153</v>
      </c>
      <c r="D11" s="229">
        <v>182</v>
      </c>
      <c r="E11" s="313"/>
      <c r="F11" s="311"/>
    </row>
    <row r="12" spans="1:6" ht="12.75">
      <c r="A12" s="91"/>
      <c r="B12" s="227"/>
      <c r="C12" s="227"/>
      <c r="D12" s="227"/>
      <c r="E12" s="310"/>
      <c r="F12" s="311"/>
    </row>
    <row r="13" spans="1:6" ht="12.75">
      <c r="A13" s="88" t="s">
        <v>148</v>
      </c>
      <c r="B13" s="228">
        <v>4163</v>
      </c>
      <c r="C13" s="228">
        <v>3888</v>
      </c>
      <c r="D13" s="228">
        <v>4309</v>
      </c>
      <c r="E13" s="312"/>
      <c r="F13" s="311"/>
    </row>
    <row r="14" spans="1:6" ht="12.75">
      <c r="A14" s="88"/>
      <c r="B14" s="227"/>
      <c r="C14" s="228"/>
      <c r="D14" s="278"/>
      <c r="E14" s="311"/>
      <c r="F14" s="311"/>
    </row>
    <row r="15" spans="1:6" ht="12.75">
      <c r="A15" s="88" t="s">
        <v>189</v>
      </c>
      <c r="B15" s="278"/>
      <c r="C15" s="278"/>
      <c r="D15" s="278"/>
      <c r="E15" s="311"/>
      <c r="F15" s="311"/>
    </row>
    <row r="16" spans="1:6" ht="12.75">
      <c r="A16" s="88" t="s">
        <v>149</v>
      </c>
      <c r="B16" s="278"/>
      <c r="C16" s="278"/>
      <c r="D16" s="278"/>
      <c r="E16" s="90"/>
      <c r="F16" s="90"/>
    </row>
    <row r="17" spans="1:6" ht="12.75">
      <c r="A17" s="88"/>
      <c r="B17" s="278"/>
      <c r="C17" s="278"/>
      <c r="D17" s="278"/>
      <c r="E17" s="90"/>
      <c r="F17" s="90"/>
    </row>
    <row r="18" spans="4:6" ht="12.75">
      <c r="D18" s="278"/>
      <c r="E18" s="90"/>
      <c r="F18" s="90"/>
    </row>
    <row r="19" spans="1:6" ht="12.75">
      <c r="A19" s="85" t="s">
        <v>150</v>
      </c>
      <c r="B19" s="227"/>
      <c r="C19" s="228"/>
      <c r="D19" s="278"/>
      <c r="E19" s="90"/>
      <c r="F19" s="90"/>
    </row>
    <row r="20" spans="1:6" ht="12.75">
      <c r="A20" s="88"/>
      <c r="B20" s="227"/>
      <c r="C20" s="228"/>
      <c r="D20" s="278"/>
      <c r="E20" s="311"/>
      <c r="F20" s="311"/>
    </row>
    <row r="21" spans="1:6" ht="12.75">
      <c r="A21" s="87">
        <v>1000</v>
      </c>
      <c r="B21" s="254" t="s">
        <v>250</v>
      </c>
      <c r="C21" s="254" t="s">
        <v>251</v>
      </c>
      <c r="D21" s="254" t="s">
        <v>215</v>
      </c>
      <c r="E21" s="308"/>
      <c r="F21" s="311"/>
    </row>
    <row r="22" spans="1:6" ht="12.75">
      <c r="A22" s="93"/>
      <c r="B22" s="230"/>
      <c r="C22" s="230"/>
      <c r="D22" s="230"/>
      <c r="E22" s="308"/>
      <c r="F22" s="311"/>
    </row>
    <row r="23" spans="1:6" ht="12.75">
      <c r="A23" s="86" t="s">
        <v>151</v>
      </c>
      <c r="B23" s="228">
        <v>6917</v>
      </c>
      <c r="C23" s="228">
        <v>6521</v>
      </c>
      <c r="D23" s="228">
        <v>7424</v>
      </c>
      <c r="E23" s="312"/>
      <c r="F23" s="311"/>
    </row>
    <row r="24" spans="1:6" ht="12.75">
      <c r="A24" s="86" t="s">
        <v>152</v>
      </c>
      <c r="B24" s="228">
        <v>15316</v>
      </c>
      <c r="C24" s="228">
        <v>13976</v>
      </c>
      <c r="D24" s="228">
        <v>15611</v>
      </c>
      <c r="E24" s="312"/>
      <c r="F24" s="311"/>
    </row>
    <row r="25" spans="1:6" ht="12.75">
      <c r="A25" s="94" t="s">
        <v>153</v>
      </c>
      <c r="B25" s="231">
        <v>7188</v>
      </c>
      <c r="C25" s="231">
        <v>3703</v>
      </c>
      <c r="D25" s="231">
        <v>3905</v>
      </c>
      <c r="E25" s="312"/>
      <c r="F25" s="307"/>
    </row>
    <row r="26" spans="1:6" ht="12.75">
      <c r="A26" s="86" t="s">
        <v>98</v>
      </c>
      <c r="B26" s="228">
        <f>SUM(B23:B25)</f>
        <v>29421</v>
      </c>
      <c r="C26" s="228">
        <f>SUM(C23:C25)</f>
        <v>24200</v>
      </c>
      <c r="D26" s="228">
        <f>SUM(D23:D25)</f>
        <v>26940</v>
      </c>
      <c r="E26" s="312"/>
      <c r="F26" s="307"/>
    </row>
    <row r="27" spans="5:6" ht="12.75">
      <c r="E27" s="314"/>
      <c r="F27" s="307"/>
    </row>
    <row r="28" spans="3:6" ht="12.75">
      <c r="C28" s="228"/>
      <c r="E28" s="307"/>
      <c r="F28" s="307"/>
    </row>
    <row r="29" ht="12.75">
      <c r="A29" s="85" t="s">
        <v>154</v>
      </c>
    </row>
    <row r="30" ht="12.75">
      <c r="A30" s="85"/>
    </row>
    <row r="31" ht="12.75">
      <c r="A31" s="85" t="s">
        <v>184</v>
      </c>
    </row>
    <row r="32" spans="5:6" ht="12.75">
      <c r="E32" s="307"/>
      <c r="F32" s="307"/>
    </row>
    <row r="33" spans="1:6" ht="12.75">
      <c r="A33" s="87">
        <v>1000</v>
      </c>
      <c r="B33" s="254" t="str">
        <f>+B21</f>
        <v>9/2008</v>
      </c>
      <c r="C33" s="254" t="str">
        <f>+C21</f>
        <v>9/2007</v>
      </c>
      <c r="D33" s="254" t="s">
        <v>215</v>
      </c>
      <c r="E33" s="308"/>
      <c r="F33" s="307"/>
    </row>
    <row r="34" spans="1:6" ht="12.75">
      <c r="A34" s="93"/>
      <c r="B34" s="230"/>
      <c r="C34" s="230"/>
      <c r="D34" s="230"/>
      <c r="E34" s="308"/>
      <c r="F34" s="307"/>
    </row>
    <row r="35" spans="1:6" ht="12.75">
      <c r="A35" s="88" t="s">
        <v>238</v>
      </c>
      <c r="E35" s="307"/>
      <c r="F35" s="307"/>
    </row>
    <row r="36" spans="1:6" ht="12.75">
      <c r="A36" s="86" t="s">
        <v>151</v>
      </c>
      <c r="B36" s="228">
        <v>15000</v>
      </c>
      <c r="C36" s="228">
        <v>15500</v>
      </c>
      <c r="D36" s="228">
        <v>7500</v>
      </c>
      <c r="E36" s="312"/>
      <c r="F36" s="307"/>
    </row>
    <row r="37" spans="1:6" ht="12.75">
      <c r="A37" s="94" t="s">
        <v>152</v>
      </c>
      <c r="B37" s="231">
        <v>0</v>
      </c>
      <c r="C37" s="231">
        <v>15000</v>
      </c>
      <c r="D37" s="231">
        <v>15000</v>
      </c>
      <c r="E37" s="312"/>
      <c r="F37" s="307"/>
    </row>
    <row r="38" spans="1:6" ht="12.75">
      <c r="A38" s="86" t="s">
        <v>98</v>
      </c>
      <c r="B38" s="228">
        <f>SUM(B36:B37)</f>
        <v>15000</v>
      </c>
      <c r="C38" s="228">
        <f>SUM(C36:C37)</f>
        <v>30500</v>
      </c>
      <c r="D38" s="228">
        <f>SUM(D36:D37)</f>
        <v>22500</v>
      </c>
      <c r="E38" s="312"/>
      <c r="F38" s="307"/>
    </row>
    <row r="39" spans="1:6" ht="12.75">
      <c r="A39" s="95" t="s">
        <v>187</v>
      </c>
      <c r="B39" s="228">
        <v>220</v>
      </c>
      <c r="C39" s="228">
        <v>563</v>
      </c>
      <c r="D39" s="228">
        <v>394</v>
      </c>
      <c r="E39" s="312"/>
      <c r="F39" s="307"/>
    </row>
    <row r="40" spans="5:6" ht="12.75">
      <c r="E40" s="307"/>
      <c r="F40" s="307"/>
    </row>
    <row r="41" spans="1:6" ht="12.75">
      <c r="A41" s="88" t="s">
        <v>228</v>
      </c>
      <c r="E41" s="307"/>
      <c r="F41" s="314"/>
    </row>
    <row r="42" spans="1:6" ht="12.75">
      <c r="A42" s="86" t="s">
        <v>151</v>
      </c>
      <c r="B42" s="228">
        <v>4629</v>
      </c>
      <c r="C42" s="228">
        <v>1429</v>
      </c>
      <c r="D42" s="228">
        <v>3029</v>
      </c>
      <c r="E42" s="312"/>
      <c r="F42" s="307"/>
    </row>
    <row r="43" spans="1:6" ht="12.75">
      <c r="A43" s="86" t="s">
        <v>152</v>
      </c>
      <c r="B43" s="228">
        <v>18514</v>
      </c>
      <c r="C43" s="228">
        <v>5714</v>
      </c>
      <c r="D43" s="228">
        <v>18514</v>
      </c>
      <c r="E43" s="312"/>
      <c r="F43" s="307"/>
    </row>
    <row r="44" spans="1:6" ht="12.75">
      <c r="A44" s="94" t="s">
        <v>155</v>
      </c>
      <c r="B44" s="231">
        <v>9000</v>
      </c>
      <c r="C44" s="231">
        <v>6428</v>
      </c>
      <c r="D44" s="231">
        <v>12028</v>
      </c>
      <c r="E44" s="312"/>
      <c r="F44" s="307"/>
    </row>
    <row r="45" spans="1:6" ht="12.75">
      <c r="A45" s="86" t="s">
        <v>98</v>
      </c>
      <c r="B45" s="228">
        <f>SUM(B42:B44)</f>
        <v>32143</v>
      </c>
      <c r="C45" s="228">
        <f>SUM(C42:C44)</f>
        <v>13571</v>
      </c>
      <c r="D45" s="228">
        <f>SUM(D42:D44)</f>
        <v>33571</v>
      </c>
      <c r="E45" s="312"/>
      <c r="F45" s="307"/>
    </row>
    <row r="46" spans="1:6" ht="12.75">
      <c r="A46" s="95" t="s">
        <v>187</v>
      </c>
      <c r="B46" s="228">
        <v>641</v>
      </c>
      <c r="C46" s="232">
        <v>644</v>
      </c>
      <c r="D46" s="232">
        <v>703</v>
      </c>
      <c r="E46" s="315"/>
      <c r="F46" s="307"/>
    </row>
    <row r="47" spans="1:2" ht="12.75">
      <c r="A47" s="95"/>
      <c r="B47" s="232"/>
    </row>
    <row r="48" spans="1:4" ht="24.75" customHeight="1">
      <c r="A48" s="397" t="s">
        <v>230</v>
      </c>
      <c r="B48" s="397"/>
      <c r="C48" s="397"/>
      <c r="D48" s="397"/>
    </row>
    <row r="49" spans="1:4" ht="51.75" customHeight="1">
      <c r="A49" s="398" t="s">
        <v>229</v>
      </c>
      <c r="B49" s="398"/>
      <c r="C49" s="398"/>
      <c r="D49" s="398"/>
    </row>
    <row r="51" ht="12.75">
      <c r="A51" s="85" t="s">
        <v>204</v>
      </c>
    </row>
    <row r="53" spans="1:6" ht="12.75">
      <c r="A53" s="87">
        <v>1000</v>
      </c>
      <c r="B53" s="254" t="str">
        <f>+B33</f>
        <v>9/2008</v>
      </c>
      <c r="C53" s="254" t="str">
        <f>+C33</f>
        <v>9/2007</v>
      </c>
      <c r="D53" s="254" t="s">
        <v>215</v>
      </c>
      <c r="E53" s="308"/>
      <c r="F53" s="307"/>
    </row>
    <row r="54" spans="5:6" ht="12.75">
      <c r="E54" s="308"/>
      <c r="F54" s="307"/>
    </row>
    <row r="55" spans="1:6" ht="12.75">
      <c r="A55" s="95" t="s">
        <v>205</v>
      </c>
      <c r="E55" s="307"/>
      <c r="F55" s="307"/>
    </row>
    <row r="56" spans="1:6" ht="12.75">
      <c r="A56" s="95" t="s">
        <v>206</v>
      </c>
      <c r="B56" s="228">
        <v>2160</v>
      </c>
      <c r="C56" s="228">
        <v>2019</v>
      </c>
      <c r="D56" s="228">
        <v>2184</v>
      </c>
      <c r="E56" s="312"/>
      <c r="F56" s="307"/>
    </row>
    <row r="57" spans="1:6" ht="12.75">
      <c r="A57" s="95" t="s">
        <v>187</v>
      </c>
      <c r="B57" s="233">
        <v>24</v>
      </c>
      <c r="C57" s="233">
        <v>21</v>
      </c>
      <c r="D57" s="233">
        <v>7</v>
      </c>
      <c r="E57" s="312"/>
      <c r="F57" s="307"/>
    </row>
    <row r="58" spans="5:6" ht="12.75">
      <c r="E58" s="307"/>
      <c r="F58" s="307"/>
    </row>
    <row r="59" spans="1:6" ht="12.75">
      <c r="A59" s="95" t="s">
        <v>207</v>
      </c>
      <c r="E59" s="307"/>
      <c r="F59" s="307"/>
    </row>
    <row r="60" ht="12.75">
      <c r="A60" s="95" t="s">
        <v>208</v>
      </c>
    </row>
    <row r="63" ht="12.75">
      <c r="A63" s="85" t="s">
        <v>185</v>
      </c>
    </row>
    <row r="64" spans="1:5" ht="12.75">
      <c r="A64" s="85"/>
      <c r="E64" s="307"/>
    </row>
    <row r="65" spans="1:5" ht="12.75">
      <c r="A65" s="87" t="s">
        <v>183</v>
      </c>
      <c r="B65" s="254" t="str">
        <f>+B21</f>
        <v>9/2008</v>
      </c>
      <c r="C65" s="254" t="str">
        <f>+C21</f>
        <v>9/2007</v>
      </c>
      <c r="D65" s="254" t="s">
        <v>215</v>
      </c>
      <c r="E65" s="308"/>
    </row>
    <row r="66" spans="1:5" ht="12.75">
      <c r="A66" s="93"/>
      <c r="B66" s="230"/>
      <c r="C66" s="230"/>
      <c r="D66" s="230"/>
      <c r="E66" s="308"/>
    </row>
    <row r="67" spans="1:5" ht="12.75">
      <c r="A67" s="93" t="s">
        <v>186</v>
      </c>
      <c r="B67" s="230"/>
      <c r="C67" s="230"/>
      <c r="D67" s="230"/>
      <c r="E67" s="308"/>
    </row>
    <row r="68" spans="1:5" ht="12.75">
      <c r="A68" s="86" t="s">
        <v>151</v>
      </c>
      <c r="B68" s="228">
        <v>226</v>
      </c>
      <c r="C68" s="228">
        <v>125</v>
      </c>
      <c r="D68" s="228">
        <v>182</v>
      </c>
      <c r="E68" s="312"/>
    </row>
    <row r="69" spans="1:5" ht="12.75">
      <c r="A69" s="94" t="s">
        <v>152</v>
      </c>
      <c r="B69" s="231">
        <v>57</v>
      </c>
      <c r="C69" s="231">
        <v>283</v>
      </c>
      <c r="D69" s="231">
        <v>226</v>
      </c>
      <c r="E69" s="312"/>
    </row>
    <row r="70" spans="1:5" ht="12.75">
      <c r="A70" s="86" t="s">
        <v>98</v>
      </c>
      <c r="B70" s="228">
        <f>SUM(B68:B69)</f>
        <v>283</v>
      </c>
      <c r="C70" s="228">
        <f>SUM(C68:C69)</f>
        <v>408</v>
      </c>
      <c r="D70" s="228">
        <f>SUM(D68:D69)</f>
        <v>408</v>
      </c>
      <c r="E70" s="312"/>
    </row>
    <row r="71" spans="1:5" ht="12.75">
      <c r="A71" s="95" t="s">
        <v>188</v>
      </c>
      <c r="B71" s="228">
        <v>184</v>
      </c>
      <c r="C71" s="228">
        <v>424</v>
      </c>
      <c r="D71" s="228">
        <v>83</v>
      </c>
      <c r="E71" s="312"/>
    </row>
    <row r="72" spans="1:5" ht="12.75">
      <c r="A72" s="95"/>
      <c r="B72" s="232"/>
      <c r="C72" s="232"/>
      <c r="D72" s="232"/>
      <c r="E72" s="315"/>
    </row>
    <row r="73" spans="1:5" ht="12.75">
      <c r="A73" s="93" t="s">
        <v>195</v>
      </c>
      <c r="B73" s="230"/>
      <c r="C73" s="230"/>
      <c r="D73" s="230"/>
      <c r="E73" s="308"/>
    </row>
    <row r="74" spans="1:5" s="95" customFormat="1" ht="12.75">
      <c r="A74" s="95" t="s">
        <v>206</v>
      </c>
      <c r="B74" s="247">
        <v>42</v>
      </c>
      <c r="C74" s="247">
        <v>42</v>
      </c>
      <c r="D74" s="247">
        <v>42</v>
      </c>
      <c r="E74" s="308"/>
    </row>
    <row r="75" spans="1:5" s="95" customFormat="1" ht="12.75">
      <c r="A75" s="95" t="s">
        <v>188</v>
      </c>
      <c r="B75" s="247">
        <v>-1078</v>
      </c>
      <c r="C75" s="232">
        <v>-506</v>
      </c>
      <c r="D75" s="232">
        <v>-897</v>
      </c>
      <c r="E75" s="315"/>
    </row>
    <row r="76" ht="9" customHeight="1"/>
    <row r="77" spans="1:3" ht="38.25" customHeight="1">
      <c r="A77" s="397" t="s">
        <v>200</v>
      </c>
      <c r="B77" s="399"/>
      <c r="C77" s="399"/>
    </row>
    <row r="78" ht="8.25" customHeight="1"/>
    <row r="79" spans="1:3" ht="37.5" customHeight="1">
      <c r="A79" s="397" t="s">
        <v>190</v>
      </c>
      <c r="B79" s="399"/>
      <c r="C79" s="399"/>
    </row>
  </sheetData>
  <mergeCells count="4">
    <mergeCell ref="A48:D48"/>
    <mergeCell ref="A49:D49"/>
    <mergeCell ref="A77:C77"/>
    <mergeCell ref="A79:C79"/>
  </mergeCells>
  <printOptions/>
  <pageMargins left="0.75" right="0.75" top="1" bottom="1" header="0.4921259845" footer="0.4921259845"/>
  <pageSetup horizontalDpi="600" verticalDpi="600" orientation="portrait" paperSize="9" scale="94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F35" sqref="F35"/>
    </sheetView>
  </sheetViews>
  <sheetFormatPr defaultColWidth="9.140625" defaultRowHeight="12.75"/>
  <cols>
    <col min="1" max="1" width="35.7109375" style="2" customWidth="1"/>
    <col min="2" max="2" width="11.00390625" style="2" customWidth="1"/>
    <col min="3" max="4" width="11.00390625" style="129" customWidth="1"/>
    <col min="5" max="5" width="9.140625" style="2" customWidth="1"/>
    <col min="6" max="6" width="10.140625" style="2" bestFit="1" customWidth="1"/>
    <col min="7" max="16384" width="9.140625" style="2" customWidth="1"/>
  </cols>
  <sheetData>
    <row r="1" spans="1:2" ht="12.75">
      <c r="A1" s="43" t="s">
        <v>110</v>
      </c>
      <c r="B1" s="129"/>
    </row>
    <row r="2" spans="1:2" ht="12.75">
      <c r="A2" s="43"/>
      <c r="B2" s="129"/>
    </row>
    <row r="3" spans="1:2" ht="12.75">
      <c r="A3" s="43"/>
      <c r="B3" s="129"/>
    </row>
    <row r="4" spans="1:2" ht="15.75">
      <c r="A4" s="1" t="s">
        <v>197</v>
      </c>
      <c r="B4" s="324"/>
    </row>
    <row r="5" spans="1:5" ht="12.75">
      <c r="A5" s="15"/>
      <c r="B5" s="325"/>
      <c r="E5" s="22"/>
    </row>
    <row r="6" spans="1:5" ht="12.75">
      <c r="A6" s="97" t="s">
        <v>99</v>
      </c>
      <c r="B6" s="132" t="s">
        <v>250</v>
      </c>
      <c r="C6" s="132" t="s">
        <v>251</v>
      </c>
      <c r="D6" s="132" t="s">
        <v>215</v>
      </c>
      <c r="E6" s="279"/>
    </row>
    <row r="7" spans="1:5" ht="12.75">
      <c r="A7" s="15"/>
      <c r="B7" s="129"/>
      <c r="E7" s="131"/>
    </row>
    <row r="8" spans="1:5" ht="12.75">
      <c r="A8" s="4" t="s">
        <v>20</v>
      </c>
      <c r="B8" s="126"/>
      <c r="C8" s="126"/>
      <c r="D8" s="126"/>
      <c r="E8" s="128"/>
    </row>
    <row r="9" spans="2:5" ht="12.75">
      <c r="B9" s="126"/>
      <c r="C9" s="126"/>
      <c r="D9" s="126"/>
      <c r="E9" s="128"/>
    </row>
    <row r="10" spans="1:5" ht="12.75">
      <c r="A10" s="4" t="s">
        <v>21</v>
      </c>
      <c r="B10" s="126"/>
      <c r="C10" s="126"/>
      <c r="D10" s="126"/>
      <c r="E10" s="128"/>
    </row>
    <row r="11" spans="1:5" ht="12.75">
      <c r="A11" s="4"/>
      <c r="B11" s="126"/>
      <c r="C11" s="126"/>
      <c r="D11" s="126"/>
      <c r="E11" s="128"/>
    </row>
    <row r="12" spans="1:5" ht="12.75">
      <c r="A12" s="7" t="s">
        <v>22</v>
      </c>
      <c r="B12" s="126"/>
      <c r="C12" s="126"/>
      <c r="D12" s="126"/>
      <c r="E12" s="128"/>
    </row>
    <row r="13" spans="1:5" ht="12.75">
      <c r="A13" s="16" t="s">
        <v>23</v>
      </c>
      <c r="B13" s="126">
        <v>119498</v>
      </c>
      <c r="C13" s="126">
        <v>120167</v>
      </c>
      <c r="D13" s="126">
        <v>119946</v>
      </c>
      <c r="E13" s="128"/>
    </row>
    <row r="14" spans="1:5" ht="12.75">
      <c r="A14" s="16" t="s">
        <v>24</v>
      </c>
      <c r="B14" s="126">
        <v>26081</v>
      </c>
      <c r="C14" s="126">
        <v>32324</v>
      </c>
      <c r="D14" s="126">
        <v>30600</v>
      </c>
      <c r="E14" s="128"/>
    </row>
    <row r="15" spans="1:5" ht="12.75">
      <c r="A15" s="17" t="s">
        <v>25</v>
      </c>
      <c r="B15" s="127">
        <v>12270</v>
      </c>
      <c r="C15" s="127">
        <v>9425</v>
      </c>
      <c r="D15" s="127">
        <v>11571</v>
      </c>
      <c r="E15" s="128"/>
    </row>
    <row r="16" spans="1:6" ht="12.75">
      <c r="A16" s="15"/>
      <c r="B16" s="128">
        <f>SUM(B13:B15)</f>
        <v>157849</v>
      </c>
      <c r="C16" s="128">
        <f>SUM(C13:C15)</f>
        <v>161916</v>
      </c>
      <c r="D16" s="128">
        <f>SUM(D13:D15)</f>
        <v>162117</v>
      </c>
      <c r="E16" s="128"/>
      <c r="F16" s="5"/>
    </row>
    <row r="17" spans="1:5" ht="12.75">
      <c r="A17" s="2" t="s">
        <v>26</v>
      </c>
      <c r="B17" s="126"/>
      <c r="C17" s="126"/>
      <c r="D17" s="126"/>
      <c r="E17" s="128"/>
    </row>
    <row r="18" spans="1:5" ht="12.75">
      <c r="A18" s="18" t="s">
        <v>27</v>
      </c>
      <c r="B18" s="126">
        <v>3690</v>
      </c>
      <c r="C18" s="126">
        <v>3519</v>
      </c>
      <c r="D18" s="126">
        <v>3532</v>
      </c>
      <c r="E18" s="128"/>
    </row>
    <row r="19" spans="1:5" ht="12.75">
      <c r="A19" s="18" t="s">
        <v>28</v>
      </c>
      <c r="B19" s="126">
        <v>38218</v>
      </c>
      <c r="C19" s="126">
        <v>37950</v>
      </c>
      <c r="D19" s="126">
        <v>39594</v>
      </c>
      <c r="E19" s="128"/>
    </row>
    <row r="20" spans="1:5" ht="12.75">
      <c r="A20" s="18" t="s">
        <v>29</v>
      </c>
      <c r="B20" s="126">
        <v>109693</v>
      </c>
      <c r="C20" s="126">
        <v>98168</v>
      </c>
      <c r="D20" s="126">
        <v>103832</v>
      </c>
      <c r="E20" s="128"/>
    </row>
    <row r="21" spans="1:5" ht="12.75">
      <c r="A21" s="19" t="s">
        <v>30</v>
      </c>
      <c r="B21" s="126">
        <v>114</v>
      </c>
      <c r="C21" s="126">
        <v>275</v>
      </c>
      <c r="D21" s="126">
        <v>82</v>
      </c>
      <c r="E21" s="128"/>
    </row>
    <row r="22" spans="1:5" ht="25.5">
      <c r="A22" s="20" t="s">
        <v>31</v>
      </c>
      <c r="B22" s="127">
        <v>26582</v>
      </c>
      <c r="C22" s="127">
        <v>6098</v>
      </c>
      <c r="D22" s="127">
        <v>4830</v>
      </c>
      <c r="E22" s="128"/>
    </row>
    <row r="23" spans="1:6" ht="12.75">
      <c r="A23" s="8"/>
      <c r="B23" s="128">
        <f>SUM(B18:B22)</f>
        <v>178297</v>
      </c>
      <c r="C23" s="128">
        <f>SUM(C18:C22)</f>
        <v>146010</v>
      </c>
      <c r="D23" s="128">
        <f>SUM(D18:D22)</f>
        <v>151870</v>
      </c>
      <c r="E23" s="128"/>
      <c r="F23" s="5"/>
    </row>
    <row r="24" spans="1:5" ht="12.75">
      <c r="A24" s="7" t="s">
        <v>32</v>
      </c>
      <c r="B24" s="126"/>
      <c r="C24" s="126"/>
      <c r="D24" s="126"/>
      <c r="E24" s="128"/>
    </row>
    <row r="25" spans="1:5" ht="12.75">
      <c r="A25" s="18" t="s">
        <v>33</v>
      </c>
      <c r="B25" s="126"/>
      <c r="C25" s="126">
        <v>3</v>
      </c>
      <c r="D25" s="126"/>
      <c r="E25" s="128"/>
    </row>
    <row r="26" spans="1:5" ht="12.75">
      <c r="A26" s="16" t="s">
        <v>34</v>
      </c>
      <c r="B26" s="126">
        <v>502</v>
      </c>
      <c r="C26" s="126">
        <v>2978</v>
      </c>
      <c r="D26" s="126">
        <v>410</v>
      </c>
      <c r="E26" s="128"/>
    </row>
    <row r="27" spans="1:5" ht="12.75">
      <c r="A27" s="16" t="s">
        <v>35</v>
      </c>
      <c r="B27" s="126">
        <v>4827</v>
      </c>
      <c r="C27" s="126">
        <v>3605</v>
      </c>
      <c r="D27" s="126">
        <v>3823</v>
      </c>
      <c r="E27" s="128"/>
    </row>
    <row r="28" spans="1:5" ht="12.75">
      <c r="A28" s="18" t="s">
        <v>36</v>
      </c>
      <c r="B28" s="126">
        <v>1373</v>
      </c>
      <c r="C28" s="126">
        <v>596</v>
      </c>
      <c r="D28" s="126">
        <v>924</v>
      </c>
      <c r="E28" s="128"/>
    </row>
    <row r="29" spans="1:5" ht="12.75">
      <c r="A29" s="17" t="s">
        <v>37</v>
      </c>
      <c r="B29" s="127">
        <v>644</v>
      </c>
      <c r="C29" s="127">
        <v>252</v>
      </c>
      <c r="D29" s="127">
        <v>236</v>
      </c>
      <c r="E29" s="128"/>
    </row>
    <row r="30" spans="1:5" ht="12.75">
      <c r="A30" s="15"/>
      <c r="B30" s="126">
        <f>SUM(B25:B29)</f>
        <v>7346</v>
      </c>
      <c r="C30" s="126">
        <f>SUM(C25:C29)</f>
        <v>7434</v>
      </c>
      <c r="D30" s="126">
        <f>SUM(D25:D29)</f>
        <v>5393</v>
      </c>
      <c r="E30" s="128"/>
    </row>
    <row r="31" spans="1:5" ht="12.75">
      <c r="A31" s="15"/>
      <c r="B31" s="126"/>
      <c r="C31" s="126"/>
      <c r="D31" s="126"/>
      <c r="E31" s="128"/>
    </row>
    <row r="32" spans="1:5" ht="12.75">
      <c r="A32" s="13" t="s">
        <v>38</v>
      </c>
      <c r="B32" s="128">
        <f>B30+B23+B16</f>
        <v>343492</v>
      </c>
      <c r="C32" s="128">
        <f>C30+C23+C16</f>
        <v>315360</v>
      </c>
      <c r="D32" s="128">
        <f>D30+D23+D16</f>
        <v>319380</v>
      </c>
      <c r="E32" s="128"/>
    </row>
    <row r="33" spans="1:5" ht="12.75">
      <c r="A33" s="13"/>
      <c r="B33" s="126"/>
      <c r="C33" s="126"/>
      <c r="D33" s="126"/>
      <c r="E33" s="128"/>
    </row>
    <row r="34" spans="1:5" ht="12.75">
      <c r="A34" s="13" t="s">
        <v>39</v>
      </c>
      <c r="B34" s="126"/>
      <c r="C34" s="126"/>
      <c r="D34" s="126"/>
      <c r="E34" s="128"/>
    </row>
    <row r="35" spans="2:5" ht="12.75">
      <c r="B35" s="126"/>
      <c r="C35" s="126"/>
      <c r="D35" s="126"/>
      <c r="E35" s="128"/>
    </row>
    <row r="36" spans="1:5" ht="12.75">
      <c r="A36" s="2" t="s">
        <v>40</v>
      </c>
      <c r="B36" s="126">
        <v>17261</v>
      </c>
      <c r="C36" s="126">
        <v>14197</v>
      </c>
      <c r="D36" s="126">
        <v>14350</v>
      </c>
      <c r="E36" s="128"/>
    </row>
    <row r="37" spans="1:6" ht="12.75">
      <c r="A37" s="7" t="s">
        <v>41</v>
      </c>
      <c r="B37" s="126">
        <v>84827</v>
      </c>
      <c r="C37" s="126">
        <v>87259</v>
      </c>
      <c r="D37" s="126">
        <v>71824</v>
      </c>
      <c r="E37" s="128"/>
      <c r="F37" s="5"/>
    </row>
    <row r="38" spans="1:6" ht="12.75">
      <c r="A38" s="7" t="s">
        <v>216</v>
      </c>
      <c r="B38" s="126">
        <v>1069</v>
      </c>
      <c r="C38" s="126">
        <v>440</v>
      </c>
      <c r="D38" s="126">
        <v>1189</v>
      </c>
      <c r="E38" s="128"/>
      <c r="F38" s="5"/>
    </row>
    <row r="39" spans="1:6" ht="12.75">
      <c r="A39" s="7" t="s">
        <v>42</v>
      </c>
      <c r="B39" s="126">
        <v>2994</v>
      </c>
      <c r="C39" s="126">
        <v>2068</v>
      </c>
      <c r="D39" s="126">
        <v>774</v>
      </c>
      <c r="E39" s="128"/>
      <c r="F39" s="5"/>
    </row>
    <row r="40" spans="1:6" ht="12.75">
      <c r="A40" s="7" t="s">
        <v>34</v>
      </c>
      <c r="B40" s="126">
        <v>5988</v>
      </c>
      <c r="C40" s="126">
        <v>1996</v>
      </c>
      <c r="D40" s="126">
        <v>21287</v>
      </c>
      <c r="E40" s="128"/>
      <c r="F40" s="5"/>
    </row>
    <row r="41" spans="1:6" ht="12.75">
      <c r="A41" s="6" t="s">
        <v>43</v>
      </c>
      <c r="B41" s="127">
        <v>8883</v>
      </c>
      <c r="C41" s="127">
        <v>8495</v>
      </c>
      <c r="D41" s="127">
        <v>9521</v>
      </c>
      <c r="E41" s="128"/>
      <c r="F41" s="5"/>
    </row>
    <row r="42" spans="1:5" ht="12.75">
      <c r="A42" s="7"/>
      <c r="B42" s="128"/>
      <c r="C42" s="128"/>
      <c r="D42" s="128"/>
      <c r="E42" s="128"/>
    </row>
    <row r="43" spans="1:7" ht="12.75">
      <c r="A43" s="9" t="s">
        <v>44</v>
      </c>
      <c r="B43" s="128">
        <f>SUM(B36:B42)</f>
        <v>121022</v>
      </c>
      <c r="C43" s="128">
        <f>SUM(C36:C42)</f>
        <v>114455</v>
      </c>
      <c r="D43" s="128">
        <f>SUM(D36:D42)</f>
        <v>118945</v>
      </c>
      <c r="E43" s="128"/>
      <c r="F43" s="5"/>
      <c r="G43" s="5"/>
    </row>
    <row r="44" spans="1:5" ht="12.75">
      <c r="A44" s="8"/>
      <c r="B44" s="128"/>
      <c r="C44" s="128"/>
      <c r="D44" s="128"/>
      <c r="E44" s="128"/>
    </row>
    <row r="45" spans="1:6" ht="13.5" thickBot="1">
      <c r="A45" s="21" t="s">
        <v>45</v>
      </c>
      <c r="B45" s="133">
        <f>B32+B43</f>
        <v>464514</v>
      </c>
      <c r="C45" s="133">
        <f>C32+C43</f>
        <v>429815</v>
      </c>
      <c r="D45" s="133">
        <f>D32+D43</f>
        <v>438325</v>
      </c>
      <c r="E45" s="128"/>
      <c r="F45" s="5"/>
    </row>
    <row r="46" spans="1:7" ht="12.75">
      <c r="A46" s="9"/>
      <c r="B46" s="128"/>
      <c r="C46" s="128"/>
      <c r="D46" s="128"/>
      <c r="E46" s="128"/>
      <c r="F46" s="5"/>
      <c r="G46" s="5"/>
    </row>
    <row r="47" spans="2:5" ht="12.75">
      <c r="B47" s="128"/>
      <c r="C47" s="128"/>
      <c r="D47" s="128"/>
      <c r="E47" s="131"/>
    </row>
    <row r="48" spans="1:5" ht="12.75">
      <c r="A48" s="9"/>
      <c r="B48" s="129"/>
      <c r="E48" s="129"/>
    </row>
    <row r="49" spans="1:5" ht="12.75">
      <c r="A49" s="9"/>
      <c r="B49" s="129"/>
      <c r="E49" s="22"/>
    </row>
    <row r="50" spans="1:5" ht="12.75">
      <c r="A50" s="97" t="s">
        <v>99</v>
      </c>
      <c r="B50" s="132" t="str">
        <f>+B6</f>
        <v>9/2008</v>
      </c>
      <c r="C50" s="132" t="str">
        <f>+C6</f>
        <v>9/2007</v>
      </c>
      <c r="D50" s="132" t="str">
        <f>+D6</f>
        <v>12/2007</v>
      </c>
      <c r="E50" s="279"/>
    </row>
    <row r="51" spans="1:5" ht="12.75">
      <c r="A51" s="15"/>
      <c r="B51" s="129"/>
      <c r="E51" s="131"/>
    </row>
    <row r="52" spans="1:5" ht="12.75">
      <c r="A52" s="13" t="s">
        <v>46</v>
      </c>
      <c r="B52" s="129"/>
      <c r="E52" s="131"/>
    </row>
    <row r="53" spans="2:5" ht="12.75">
      <c r="B53" s="129"/>
      <c r="E53" s="131"/>
    </row>
    <row r="54" spans="1:5" ht="12.75">
      <c r="A54" s="4" t="s">
        <v>47</v>
      </c>
      <c r="B54" s="129"/>
      <c r="E54" s="131"/>
    </row>
    <row r="55" spans="2:5" ht="12.75">
      <c r="B55" s="129"/>
      <c r="E55" s="131"/>
    </row>
    <row r="56" spans="1:5" ht="12.75">
      <c r="A56" s="2" t="s">
        <v>48</v>
      </c>
      <c r="B56" s="129"/>
      <c r="E56" s="131"/>
    </row>
    <row r="57" spans="1:5" ht="12.75">
      <c r="A57" s="18" t="s">
        <v>49</v>
      </c>
      <c r="B57" s="126">
        <v>19399</v>
      </c>
      <c r="C57" s="126">
        <v>19376</v>
      </c>
      <c r="D57" s="126">
        <v>19392</v>
      </c>
      <c r="E57" s="128"/>
    </row>
    <row r="58" spans="1:5" ht="12.75">
      <c r="A58" s="18" t="s">
        <v>50</v>
      </c>
      <c r="B58" s="126">
        <v>50673</v>
      </c>
      <c r="C58" s="126">
        <v>50115</v>
      </c>
      <c r="D58" s="126">
        <v>50474</v>
      </c>
      <c r="E58" s="128"/>
    </row>
    <row r="59" spans="1:5" ht="12.75">
      <c r="A59" s="18" t="s">
        <v>51</v>
      </c>
      <c r="B59" s="126">
        <v>-757</v>
      </c>
      <c r="C59" s="126">
        <v>-3</v>
      </c>
      <c r="D59" s="126">
        <v>14055</v>
      </c>
      <c r="E59" s="128"/>
    </row>
    <row r="60" spans="1:5" ht="12.75">
      <c r="A60" s="19" t="s">
        <v>52</v>
      </c>
      <c r="B60" s="126">
        <v>97556</v>
      </c>
      <c r="C60" s="126">
        <v>86166</v>
      </c>
      <c r="D60" s="126">
        <v>86327</v>
      </c>
      <c r="E60" s="128"/>
    </row>
    <row r="61" spans="1:6" ht="12.75">
      <c r="A61" s="23" t="s">
        <v>13</v>
      </c>
      <c r="B61" s="127">
        <v>38432</v>
      </c>
      <c r="C61" s="127">
        <v>24278</v>
      </c>
      <c r="D61" s="127">
        <v>31909</v>
      </c>
      <c r="E61" s="128"/>
      <c r="F61" s="5"/>
    </row>
    <row r="62" spans="1:5" ht="12.75">
      <c r="A62" s="12"/>
      <c r="B62" s="128">
        <f>SUM(B57:B61)</f>
        <v>205303</v>
      </c>
      <c r="C62" s="128">
        <f>SUM(C57:C61)</f>
        <v>179932</v>
      </c>
      <c r="D62" s="128">
        <f>SUM(D57:D61)</f>
        <v>202157</v>
      </c>
      <c r="E62" s="128"/>
    </row>
    <row r="63" spans="1:6" ht="12.75">
      <c r="A63" s="6" t="s">
        <v>53</v>
      </c>
      <c r="B63" s="127">
        <v>189</v>
      </c>
      <c r="C63" s="127">
        <v>186</v>
      </c>
      <c r="D63" s="127">
        <v>187</v>
      </c>
      <c r="E63" s="128"/>
      <c r="F63" s="5"/>
    </row>
    <row r="64" spans="1:5" ht="12.75">
      <c r="A64" s="9"/>
      <c r="B64" s="128"/>
      <c r="C64" s="128"/>
      <c r="D64" s="128"/>
      <c r="E64" s="128"/>
    </row>
    <row r="65" spans="1:5" ht="12.75">
      <c r="A65" s="13" t="s">
        <v>54</v>
      </c>
      <c r="B65" s="126">
        <f>+B63+B62</f>
        <v>205492</v>
      </c>
      <c r="C65" s="126">
        <f>+C63+C62</f>
        <v>180118</v>
      </c>
      <c r="D65" s="126">
        <f>+D63+D62</f>
        <v>202344</v>
      </c>
      <c r="E65" s="128"/>
    </row>
    <row r="66" spans="1:5" ht="12.75">
      <c r="A66" s="13"/>
      <c r="B66" s="126"/>
      <c r="C66" s="126"/>
      <c r="D66" s="126"/>
      <c r="E66" s="128"/>
    </row>
    <row r="67" spans="1:5" ht="12.75">
      <c r="A67" s="13" t="s">
        <v>55</v>
      </c>
      <c r="B67" s="126"/>
      <c r="C67" s="126"/>
      <c r="D67" s="126"/>
      <c r="E67" s="128"/>
    </row>
    <row r="68" spans="1:5" ht="12.75">
      <c r="A68" s="24"/>
      <c r="B68" s="126"/>
      <c r="C68" s="126"/>
      <c r="D68" s="126"/>
      <c r="E68" s="128"/>
    </row>
    <row r="69" spans="1:5" ht="12.75">
      <c r="A69" s="7" t="s">
        <v>56</v>
      </c>
      <c r="B69" s="126"/>
      <c r="C69" s="126"/>
      <c r="D69" s="126"/>
      <c r="E69" s="128"/>
    </row>
    <row r="70" spans="1:5" ht="12.75">
      <c r="A70" s="18" t="s">
        <v>57</v>
      </c>
      <c r="B70" s="126">
        <v>29952</v>
      </c>
      <c r="C70" s="126">
        <v>29504</v>
      </c>
      <c r="D70" s="126">
        <v>29842</v>
      </c>
      <c r="E70" s="128"/>
    </row>
    <row r="71" spans="1:5" ht="12.75">
      <c r="A71" s="18" t="s">
        <v>58</v>
      </c>
      <c r="B71" s="126">
        <v>632</v>
      </c>
      <c r="C71" s="126">
        <v>510</v>
      </c>
      <c r="D71" s="126">
        <v>542</v>
      </c>
      <c r="E71" s="128"/>
    </row>
    <row r="72" spans="1:5" ht="12.75">
      <c r="A72" s="18" t="s">
        <v>59</v>
      </c>
      <c r="B72" s="126">
        <v>1128</v>
      </c>
      <c r="C72" s="126">
        <v>928</v>
      </c>
      <c r="D72" s="126">
        <v>953</v>
      </c>
      <c r="E72" s="128"/>
    </row>
    <row r="73" spans="1:5" ht="12.75">
      <c r="A73" s="18" t="s">
        <v>60</v>
      </c>
      <c r="B73" s="126">
        <v>78425</v>
      </c>
      <c r="C73" s="126">
        <v>65276</v>
      </c>
      <c r="D73" s="126">
        <v>81411</v>
      </c>
      <c r="E73" s="128"/>
    </row>
    <row r="74" spans="1:5" ht="12.75">
      <c r="A74" s="17" t="s">
        <v>61</v>
      </c>
      <c r="B74" s="127">
        <v>870</v>
      </c>
      <c r="C74" s="127">
        <v>488</v>
      </c>
      <c r="D74" s="127">
        <v>500</v>
      </c>
      <c r="E74" s="128"/>
    </row>
    <row r="75" spans="2:6" ht="12.75">
      <c r="B75" s="130">
        <f>SUM(B70:B74)</f>
        <v>111007</v>
      </c>
      <c r="C75" s="130">
        <f>SUM(C70:C74)</f>
        <v>96706</v>
      </c>
      <c r="D75" s="130">
        <f>SUM(D70:D74)</f>
        <v>113248</v>
      </c>
      <c r="E75" s="128"/>
      <c r="F75" s="5"/>
    </row>
    <row r="76" spans="1:5" ht="12.75">
      <c r="A76" s="7" t="s">
        <v>62</v>
      </c>
      <c r="B76" s="126"/>
      <c r="C76" s="126"/>
      <c r="D76" s="126"/>
      <c r="E76" s="128"/>
    </row>
    <row r="77" spans="1:5" ht="12.75">
      <c r="A77" s="18" t="s">
        <v>60</v>
      </c>
      <c r="B77" s="126">
        <v>54092</v>
      </c>
      <c r="C77" s="126">
        <v>56335</v>
      </c>
      <c r="D77" s="126">
        <v>35757</v>
      </c>
      <c r="E77" s="128"/>
    </row>
    <row r="78" spans="1:5" ht="12.75">
      <c r="A78" s="18" t="s">
        <v>63</v>
      </c>
      <c r="B78" s="126">
        <v>92601</v>
      </c>
      <c r="C78" s="126">
        <v>95022</v>
      </c>
      <c r="D78" s="126">
        <v>85183</v>
      </c>
      <c r="E78" s="128"/>
    </row>
    <row r="79" spans="1:5" ht="12.75">
      <c r="A79" s="18" t="s">
        <v>217</v>
      </c>
      <c r="B79" s="126">
        <v>1078</v>
      </c>
      <c r="C79" s="126">
        <v>440</v>
      </c>
      <c r="D79" s="126">
        <v>897</v>
      </c>
      <c r="E79" s="128"/>
    </row>
    <row r="80" spans="1:5" ht="12.75">
      <c r="A80" s="16" t="s">
        <v>64</v>
      </c>
      <c r="B80" s="126">
        <v>244</v>
      </c>
      <c r="C80" s="126">
        <v>1044</v>
      </c>
      <c r="D80" s="126">
        <v>794</v>
      </c>
      <c r="E80" s="128"/>
    </row>
    <row r="81" spans="1:7" ht="12.75">
      <c r="A81" s="23" t="s">
        <v>59</v>
      </c>
      <c r="B81" s="127">
        <v>0</v>
      </c>
      <c r="C81" s="127">
        <v>150</v>
      </c>
      <c r="D81" s="127">
        <v>102</v>
      </c>
      <c r="E81" s="128"/>
      <c r="F81" s="5"/>
      <c r="G81" s="5"/>
    </row>
    <row r="82" spans="1:6" ht="12.75">
      <c r="A82" s="8"/>
      <c r="B82" s="130">
        <f>SUM(B77:B81)</f>
        <v>148015</v>
      </c>
      <c r="C82" s="130">
        <f>SUM(C77:C81)</f>
        <v>152991</v>
      </c>
      <c r="D82" s="130">
        <f>SUM(D77:D81)</f>
        <v>122733</v>
      </c>
      <c r="E82" s="128"/>
      <c r="F82" s="5"/>
    </row>
    <row r="83" spans="1:5" ht="12.75">
      <c r="A83" s="8"/>
      <c r="B83" s="126"/>
      <c r="C83" s="126"/>
      <c r="D83" s="126"/>
      <c r="E83" s="128"/>
    </row>
    <row r="84" spans="1:6" ht="12.75">
      <c r="A84" s="9" t="s">
        <v>65</v>
      </c>
      <c r="B84" s="128">
        <f>+B75+B82</f>
        <v>259022</v>
      </c>
      <c r="C84" s="128">
        <f>+C75+C82</f>
        <v>249697</v>
      </c>
      <c r="D84" s="128">
        <f>+D75+D82</f>
        <v>235981</v>
      </c>
      <c r="E84" s="128"/>
      <c r="F84" s="5"/>
    </row>
    <row r="85" spans="1:5" ht="12.75">
      <c r="A85" s="15"/>
      <c r="B85" s="126"/>
      <c r="C85" s="126"/>
      <c r="D85" s="126"/>
      <c r="E85" s="128"/>
    </row>
    <row r="86" spans="1:6" ht="13.5" thickBot="1">
      <c r="A86" s="21" t="s">
        <v>66</v>
      </c>
      <c r="B86" s="133">
        <f>B62+B63+B84</f>
        <v>464514</v>
      </c>
      <c r="C86" s="133">
        <f>C62+C63+C84</f>
        <v>429815</v>
      </c>
      <c r="D86" s="133">
        <f>D62+D63+D84</f>
        <v>438325</v>
      </c>
      <c r="E86" s="22"/>
      <c r="F86" s="5"/>
    </row>
    <row r="87" spans="1:2" ht="12.75">
      <c r="A87" s="3"/>
      <c r="B87" s="326"/>
    </row>
    <row r="88" ht="12.75">
      <c r="B88" s="129"/>
    </row>
    <row r="89" spans="1:2" ht="12.75">
      <c r="A89" s="3"/>
      <c r="B89" s="3"/>
    </row>
  </sheetData>
  <printOptions/>
  <pageMargins left="0.99" right="0.27" top="0.984251968503937" bottom="0" header="0.77" footer="0.4921259845"/>
  <pageSetup fitToHeight="7" orientation="portrait" paperSize="9" scale="94" r:id="rId1"/>
  <rowBreaks count="1" manualBreakCount="1">
    <brk id="4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2"/>
  <sheetViews>
    <sheetView workbookViewId="0" topLeftCell="A19">
      <selection activeCell="D13" sqref="D13"/>
    </sheetView>
  </sheetViews>
  <sheetFormatPr defaultColWidth="9.140625" defaultRowHeight="12.75"/>
  <cols>
    <col min="1" max="1" width="58.8515625" style="25" customWidth="1"/>
    <col min="2" max="4" width="12.28125" style="135" customWidth="1"/>
    <col min="5" max="16384" width="9.140625" style="25" customWidth="1"/>
  </cols>
  <sheetData>
    <row r="1" spans="1:5" ht="12.75">
      <c r="A1" s="43" t="s">
        <v>110</v>
      </c>
      <c r="E1" s="39"/>
    </row>
    <row r="2" spans="1:5" ht="12.75">
      <c r="A2" s="43"/>
      <c r="E2" s="39"/>
    </row>
    <row r="3" spans="1:5" ht="12.75">
      <c r="A3" s="43"/>
      <c r="E3" s="39"/>
    </row>
    <row r="4" spans="1:5" ht="15.75">
      <c r="A4" s="27" t="s">
        <v>198</v>
      </c>
      <c r="B4" s="148"/>
      <c r="C4" s="148"/>
      <c r="D4" s="148"/>
      <c r="E4" s="39"/>
    </row>
    <row r="5" spans="1:5" ht="12.75">
      <c r="A5" s="28"/>
      <c r="E5" s="39"/>
    </row>
    <row r="6" spans="1:5" ht="12.75">
      <c r="A6" s="29" t="s">
        <v>67</v>
      </c>
      <c r="B6" s="132" t="s">
        <v>250</v>
      </c>
      <c r="C6" s="132" t="s">
        <v>251</v>
      </c>
      <c r="D6" s="132" t="s">
        <v>215</v>
      </c>
      <c r="E6" s="279"/>
    </row>
    <row r="7" spans="1:5" ht="12.75">
      <c r="A7" s="28"/>
      <c r="E7" s="294"/>
    </row>
    <row r="8" spans="1:5" ht="12.75">
      <c r="A8" s="30" t="s">
        <v>68</v>
      </c>
      <c r="E8" s="294"/>
    </row>
    <row r="9" spans="1:5" ht="12.75">
      <c r="A9" s="30"/>
      <c r="E9" s="294"/>
    </row>
    <row r="10" spans="1:5" ht="12.75">
      <c r="A10" s="31" t="s">
        <v>13</v>
      </c>
      <c r="B10" s="220">
        <v>38436</v>
      </c>
      <c r="C10" s="220">
        <v>24532</v>
      </c>
      <c r="D10" s="220">
        <v>32167</v>
      </c>
      <c r="E10" s="141"/>
    </row>
    <row r="11" spans="1:5" ht="12.75">
      <c r="A11" s="30" t="s">
        <v>157</v>
      </c>
      <c r="B11" s="242"/>
      <c r="C11" s="242"/>
      <c r="D11" s="242"/>
      <c r="E11" s="294"/>
    </row>
    <row r="12" spans="1:7" ht="12.75">
      <c r="A12" s="34" t="s">
        <v>158</v>
      </c>
      <c r="B12" s="139">
        <v>8745</v>
      </c>
      <c r="C12" s="139">
        <v>9074</v>
      </c>
      <c r="D12" s="139">
        <v>12291</v>
      </c>
      <c r="E12" s="141"/>
      <c r="F12" s="248"/>
      <c r="G12" s="39"/>
    </row>
    <row r="13" spans="1:7" ht="12.75">
      <c r="A13" s="34" t="s">
        <v>159</v>
      </c>
      <c r="B13" s="139">
        <v>28067</v>
      </c>
      <c r="C13" s="139">
        <v>24540</v>
      </c>
      <c r="D13" s="139">
        <v>33432</v>
      </c>
      <c r="E13" s="141"/>
      <c r="F13" s="248"/>
      <c r="G13" s="39"/>
    </row>
    <row r="14" spans="1:7" ht="12.75">
      <c r="A14" s="34" t="s">
        <v>160</v>
      </c>
      <c r="B14" s="139">
        <v>3436</v>
      </c>
      <c r="C14" s="139">
        <v>3070</v>
      </c>
      <c r="D14" s="139">
        <v>4317</v>
      </c>
      <c r="E14" s="141"/>
      <c r="F14" s="248"/>
      <c r="G14" s="39"/>
    </row>
    <row r="15" spans="1:7" ht="12.75">
      <c r="A15" s="34" t="s">
        <v>185</v>
      </c>
      <c r="B15" s="139">
        <v>81</v>
      </c>
      <c r="C15" s="139">
        <v>2215</v>
      </c>
      <c r="D15" s="139">
        <v>2947</v>
      </c>
      <c r="E15" s="39"/>
      <c r="F15" s="248"/>
      <c r="G15" s="39"/>
    </row>
    <row r="16" spans="1:7" ht="12.75">
      <c r="A16" s="34" t="s">
        <v>242</v>
      </c>
      <c r="B16" s="139">
        <v>-14258</v>
      </c>
      <c r="C16" s="139"/>
      <c r="D16" s="139"/>
      <c r="E16" s="39"/>
      <c r="F16" s="248"/>
      <c r="G16" s="39"/>
    </row>
    <row r="17" spans="1:7" s="111" customFormat="1" ht="12.75">
      <c r="A17" s="41" t="s">
        <v>161</v>
      </c>
      <c r="B17" s="243">
        <v>-906</v>
      </c>
      <c r="C17" s="243">
        <f>-425-624+157+446-137</f>
        <v>-583</v>
      </c>
      <c r="D17" s="243">
        <f>-525-919+192+612-219</f>
        <v>-859</v>
      </c>
      <c r="E17" s="240"/>
      <c r="F17" s="36"/>
      <c r="G17" s="291"/>
    </row>
    <row r="18" spans="1:5" ht="12.75">
      <c r="A18" s="33" t="s">
        <v>69</v>
      </c>
      <c r="B18" s="138">
        <f>SUM(B10:B17)</f>
        <v>63601</v>
      </c>
      <c r="C18" s="238">
        <f>SUM(C10:C17)</f>
        <v>62848</v>
      </c>
      <c r="D18" s="238">
        <f>SUM(D10:D17)</f>
        <v>84295</v>
      </c>
      <c r="E18" s="295"/>
    </row>
    <row r="19" spans="2:6" ht="12.75">
      <c r="B19" s="138"/>
      <c r="C19" s="238"/>
      <c r="D19" s="238"/>
      <c r="E19" s="295"/>
      <c r="F19" s="26"/>
    </row>
    <row r="20" spans="1:5" ht="12.75">
      <c r="A20" s="33" t="s">
        <v>70</v>
      </c>
      <c r="B20" s="138"/>
      <c r="C20" s="238"/>
      <c r="D20" s="238"/>
      <c r="E20" s="295"/>
    </row>
    <row r="21" spans="1:5" ht="12.75">
      <c r="A21" s="34" t="s">
        <v>71</v>
      </c>
      <c r="B21" s="139">
        <v>-14113</v>
      </c>
      <c r="C21" s="220">
        <v>-17965</v>
      </c>
      <c r="D21" s="220">
        <v>-4903</v>
      </c>
      <c r="E21" s="142"/>
    </row>
    <row r="22" spans="1:5" ht="12.75">
      <c r="A22" s="34" t="s">
        <v>72</v>
      </c>
      <c r="B22" s="139">
        <v>-2925</v>
      </c>
      <c r="C22" s="220">
        <v>-6135</v>
      </c>
      <c r="D22" s="220">
        <v>-6824</v>
      </c>
      <c r="E22" s="142"/>
    </row>
    <row r="23" spans="1:5" ht="12.75">
      <c r="A23" s="35" t="s">
        <v>73</v>
      </c>
      <c r="B23" s="243">
        <v>8525</v>
      </c>
      <c r="C23" s="137">
        <v>6385</v>
      </c>
      <c r="D23" s="137">
        <v>-1450</v>
      </c>
      <c r="E23" s="141"/>
    </row>
    <row r="24" spans="1:5" ht="12.75">
      <c r="A24" s="36" t="s">
        <v>70</v>
      </c>
      <c r="B24" s="142">
        <f>SUM(B21:B23)</f>
        <v>-8513</v>
      </c>
      <c r="C24" s="240">
        <f>SUM(C21:C23)</f>
        <v>-17715</v>
      </c>
      <c r="D24" s="240">
        <f>SUM(D21:D23)</f>
        <v>-13177</v>
      </c>
      <c r="E24" s="141"/>
    </row>
    <row r="25" spans="1:5" ht="12.75">
      <c r="A25" s="33"/>
      <c r="B25" s="138"/>
      <c r="C25" s="238"/>
      <c r="D25" s="238"/>
      <c r="E25" s="295"/>
    </row>
    <row r="26" spans="1:5" ht="12.75">
      <c r="A26" s="31" t="s">
        <v>74</v>
      </c>
      <c r="B26" s="139">
        <v>-3554</v>
      </c>
      <c r="C26" s="220">
        <v>-2424</v>
      </c>
      <c r="D26" s="220">
        <v>-5104</v>
      </c>
      <c r="E26" s="141"/>
    </row>
    <row r="27" spans="1:5" ht="12.75">
      <c r="A27" s="31" t="s">
        <v>75</v>
      </c>
      <c r="B27" s="139">
        <v>1093</v>
      </c>
      <c r="C27" s="220">
        <v>747</v>
      </c>
      <c r="D27" s="220">
        <v>1460</v>
      </c>
      <c r="E27" s="141"/>
    </row>
    <row r="28" spans="1:5" ht="12.75">
      <c r="A28" s="32" t="s">
        <v>76</v>
      </c>
      <c r="B28" s="243">
        <v>-10858</v>
      </c>
      <c r="C28" s="137">
        <v>-9056</v>
      </c>
      <c r="D28" s="137">
        <v>-12041</v>
      </c>
      <c r="E28" s="141"/>
    </row>
    <row r="29" spans="2:5" ht="12.75">
      <c r="B29" s="139"/>
      <c r="C29" s="220"/>
      <c r="D29" s="220"/>
      <c r="E29" s="141"/>
    </row>
    <row r="30" spans="1:5" ht="12.75">
      <c r="A30" s="30" t="s">
        <v>77</v>
      </c>
      <c r="B30" s="138">
        <f>SUM(B26:B28)+B24+B18</f>
        <v>41769</v>
      </c>
      <c r="C30" s="238">
        <f>SUM(C26:C28)+C24+C18</f>
        <v>34400</v>
      </c>
      <c r="D30" s="238">
        <f>SUM(D26:D28)+D24+D18</f>
        <v>55433</v>
      </c>
      <c r="E30" s="295"/>
    </row>
    <row r="31" spans="1:5" ht="12.75">
      <c r="A31" s="25" t="s">
        <v>78</v>
      </c>
      <c r="B31" s="220"/>
      <c r="C31" s="220"/>
      <c r="D31" s="220"/>
      <c r="E31" s="141"/>
    </row>
    <row r="32" spans="1:5" ht="12.75">
      <c r="A32" s="30" t="s">
        <v>79</v>
      </c>
      <c r="B32" s="220"/>
      <c r="C32" s="220"/>
      <c r="D32" s="220"/>
      <c r="E32" s="141"/>
    </row>
    <row r="33" spans="1:8" ht="25.5">
      <c r="A33" s="237" t="s">
        <v>219</v>
      </c>
      <c r="B33" s="220">
        <v>-420</v>
      </c>
      <c r="C33" s="220">
        <v>-39716</v>
      </c>
      <c r="D33" s="220">
        <v>-37050</v>
      </c>
      <c r="E33" s="141"/>
      <c r="F33" s="248"/>
      <c r="G33" s="39"/>
      <c r="H33" s="39"/>
    </row>
    <row r="34" spans="1:8" ht="25.5">
      <c r="A34" s="237" t="s">
        <v>222</v>
      </c>
      <c r="B34" s="220"/>
      <c r="C34" s="220"/>
      <c r="D34" s="220">
        <v>1878</v>
      </c>
      <c r="E34" s="39"/>
      <c r="F34" s="39"/>
      <c r="G34" s="39"/>
      <c r="H34" s="39"/>
    </row>
    <row r="35" spans="1:8" ht="12.75">
      <c r="A35" s="37" t="s">
        <v>80</v>
      </c>
      <c r="B35" s="220">
        <v>-53285</v>
      </c>
      <c r="C35" s="220">
        <v>-32157</v>
      </c>
      <c r="D35" s="220">
        <v>-49109</v>
      </c>
      <c r="E35" s="141"/>
      <c r="F35" s="292"/>
      <c r="G35" s="39"/>
      <c r="H35" s="39"/>
    </row>
    <row r="36" spans="1:8" ht="12.75">
      <c r="A36" s="37" t="s">
        <v>81</v>
      </c>
      <c r="B36" s="220">
        <v>1734</v>
      </c>
      <c r="C36" s="220">
        <v>3777</v>
      </c>
      <c r="D36" s="220">
        <v>2261</v>
      </c>
      <c r="E36" s="141"/>
      <c r="F36" s="292"/>
      <c r="G36" s="39"/>
      <c r="H36" s="39"/>
    </row>
    <row r="37" spans="1:8" ht="12.75">
      <c r="A37" s="37" t="s">
        <v>82</v>
      </c>
      <c r="B37" s="220">
        <v>-110</v>
      </c>
      <c r="C37" s="220">
        <v>-75</v>
      </c>
      <c r="D37" s="220">
        <v>-147</v>
      </c>
      <c r="E37" s="240"/>
      <c r="F37" s="292"/>
      <c r="G37" s="39"/>
      <c r="H37" s="39"/>
    </row>
    <row r="38" spans="1:8" ht="12.75">
      <c r="A38" s="37" t="s">
        <v>83</v>
      </c>
      <c r="B38" s="220">
        <v>-6</v>
      </c>
      <c r="C38" s="220">
        <v>26</v>
      </c>
      <c r="D38" s="220">
        <v>1</v>
      </c>
      <c r="E38" s="240"/>
      <c r="F38" s="292"/>
      <c r="G38" s="39"/>
      <c r="H38" s="39"/>
    </row>
    <row r="39" spans="1:8" ht="12.75">
      <c r="A39" s="37" t="s">
        <v>84</v>
      </c>
      <c r="B39" s="220">
        <v>16813</v>
      </c>
      <c r="C39" s="220">
        <v>942</v>
      </c>
      <c r="D39" s="220">
        <v>1098</v>
      </c>
      <c r="E39" s="240"/>
      <c r="F39" s="292"/>
      <c r="G39" s="39"/>
      <c r="H39" s="39"/>
    </row>
    <row r="40" spans="1:8" ht="12.75">
      <c r="A40" s="38" t="s">
        <v>85</v>
      </c>
      <c r="B40" s="137">
        <v>3</v>
      </c>
      <c r="C40" s="137">
        <v>1</v>
      </c>
      <c r="D40" s="137">
        <v>4</v>
      </c>
      <c r="E40" s="141"/>
      <c r="F40" s="293"/>
      <c r="G40" s="39"/>
      <c r="H40" s="39"/>
    </row>
    <row r="41" spans="1:8" ht="12.75">
      <c r="A41" s="39"/>
      <c r="B41" s="240"/>
      <c r="C41" s="240"/>
      <c r="D41" s="240"/>
      <c r="E41" s="141"/>
      <c r="F41" s="39"/>
      <c r="G41" s="39"/>
      <c r="H41" s="39"/>
    </row>
    <row r="42" spans="1:61" ht="12.75">
      <c r="A42" s="30" t="s">
        <v>86</v>
      </c>
      <c r="B42" s="238">
        <f>SUM(B33:B40)</f>
        <v>-35271</v>
      </c>
      <c r="C42" s="238">
        <f>SUM(C33:C40)</f>
        <v>-67202</v>
      </c>
      <c r="D42" s="238">
        <f>SUM(D33:D40)</f>
        <v>-81064</v>
      </c>
      <c r="E42" s="295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</row>
    <row r="43" spans="2:61" ht="12.75">
      <c r="B43" s="136"/>
      <c r="C43" s="136"/>
      <c r="D43" s="136"/>
      <c r="E43" s="141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</row>
    <row r="44" spans="1:61" ht="12.75">
      <c r="A44" s="30" t="s">
        <v>87</v>
      </c>
      <c r="B44" s="136"/>
      <c r="C44" s="136"/>
      <c r="D44" s="136"/>
      <c r="E44" s="141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</row>
    <row r="45" spans="1:61" ht="12.75">
      <c r="A45" s="37" t="s">
        <v>88</v>
      </c>
      <c r="B45" s="136">
        <v>206</v>
      </c>
      <c r="C45" s="136">
        <v>2561</v>
      </c>
      <c r="D45" s="136">
        <v>2936</v>
      </c>
      <c r="E45" s="141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</row>
    <row r="46" spans="1:61" ht="12.75">
      <c r="A46" s="37" t="s">
        <v>224</v>
      </c>
      <c r="B46" s="136">
        <v>7365</v>
      </c>
      <c r="C46" s="136">
        <v>24488</v>
      </c>
      <c r="D46" s="136">
        <v>23011</v>
      </c>
      <c r="E46" s="141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</row>
    <row r="47" spans="1:61" ht="12.75">
      <c r="A47" s="40" t="s">
        <v>89</v>
      </c>
      <c r="B47" s="136">
        <v>20000</v>
      </c>
      <c r="C47" s="136">
        <v>30000</v>
      </c>
      <c r="D47" s="136">
        <v>50302</v>
      </c>
      <c r="E47" s="141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</row>
    <row r="48" spans="1:61" ht="12.75">
      <c r="A48" s="40" t="s">
        <v>90</v>
      </c>
      <c r="B48" s="136">
        <v>-11864</v>
      </c>
      <c r="C48" s="136">
        <v>-17092</v>
      </c>
      <c r="D48" s="136">
        <v>-39909</v>
      </c>
      <c r="E48" s="141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</row>
    <row r="49" spans="1:61" ht="12.75">
      <c r="A49" s="35" t="s">
        <v>91</v>
      </c>
      <c r="B49" s="140">
        <v>-21315</v>
      </c>
      <c r="C49" s="140">
        <v>-21361</v>
      </c>
      <c r="D49" s="140">
        <v>-21360</v>
      </c>
      <c r="E49" s="141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</row>
    <row r="50" spans="1:61" ht="12.75">
      <c r="A50" s="39"/>
      <c r="B50" s="141"/>
      <c r="C50" s="141"/>
      <c r="D50" s="141"/>
      <c r="E50" s="141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</row>
    <row r="51" spans="1:61" ht="12.75">
      <c r="A51" s="30" t="s">
        <v>92</v>
      </c>
      <c r="B51" s="138">
        <f>SUM(B45:B49)</f>
        <v>-5608</v>
      </c>
      <c r="C51" s="138">
        <f>SUM(C45:C49)</f>
        <v>18596</v>
      </c>
      <c r="D51" s="138">
        <f>SUM(D45:D49)</f>
        <v>14980</v>
      </c>
      <c r="E51" s="295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</row>
    <row r="52" spans="1:61" ht="12.75">
      <c r="A52" s="30"/>
      <c r="B52" s="136"/>
      <c r="C52" s="136"/>
      <c r="D52" s="136"/>
      <c r="E52" s="141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</row>
    <row r="53" spans="1:61" ht="12.75">
      <c r="A53" s="30" t="s">
        <v>93</v>
      </c>
      <c r="B53" s="138">
        <f>+B51+B42+B30</f>
        <v>890</v>
      </c>
      <c r="C53" s="138">
        <f>+C51+C42+C30</f>
        <v>-14206</v>
      </c>
      <c r="D53" s="138">
        <f>+D51+D42+D30</f>
        <v>-10651</v>
      </c>
      <c r="E53" s="295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</row>
    <row r="54" spans="1:61" ht="12.75">
      <c r="A54" s="34" t="s">
        <v>94</v>
      </c>
      <c r="B54" s="142">
        <v>14008</v>
      </c>
      <c r="C54" s="142">
        <v>24790</v>
      </c>
      <c r="D54" s="142">
        <v>24790</v>
      </c>
      <c r="E54" s="142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</row>
    <row r="55" spans="1:61" ht="12.75">
      <c r="A55" s="248" t="s">
        <v>95</v>
      </c>
      <c r="B55" s="141">
        <v>-35</v>
      </c>
      <c r="C55" s="141">
        <v>-92</v>
      </c>
      <c r="D55" s="141">
        <v>-131</v>
      </c>
      <c r="E55" s="141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</row>
    <row r="56" spans="1:61" s="250" customFormat="1" ht="12.75">
      <c r="A56" s="41" t="s">
        <v>227</v>
      </c>
      <c r="B56" s="243">
        <v>8</v>
      </c>
      <c r="C56" s="243">
        <v>-1</v>
      </c>
      <c r="D56" s="249"/>
      <c r="E56" s="141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  <c r="AO56" s="318"/>
      <c r="AP56" s="318"/>
      <c r="AQ56" s="318"/>
      <c r="AR56" s="318"/>
      <c r="AS56" s="318"/>
      <c r="AT56" s="318"/>
      <c r="AU56" s="318"/>
      <c r="AV56" s="318"/>
      <c r="AW56" s="318"/>
      <c r="AX56" s="318"/>
      <c r="AY56" s="318"/>
      <c r="AZ56" s="318"/>
      <c r="BA56" s="318"/>
      <c r="BB56" s="318"/>
      <c r="BC56" s="318"/>
      <c r="BD56" s="318"/>
      <c r="BE56" s="318"/>
      <c r="BF56" s="318"/>
      <c r="BG56" s="318"/>
      <c r="BH56" s="318"/>
      <c r="BI56" s="318"/>
    </row>
    <row r="57" spans="1:61" ht="12.75">
      <c r="A57" s="42"/>
      <c r="B57" s="141"/>
      <c r="C57" s="141"/>
      <c r="D57" s="141"/>
      <c r="E57" s="141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</row>
    <row r="58" spans="1:61" ht="12.75">
      <c r="A58" s="30" t="s">
        <v>96</v>
      </c>
      <c r="B58" s="138">
        <f>SUM(B53:B56)</f>
        <v>14871</v>
      </c>
      <c r="C58" s="138">
        <f>SUM(C53:C56)</f>
        <v>10491</v>
      </c>
      <c r="D58" s="138">
        <f>SUM(D53:D55)</f>
        <v>14008</v>
      </c>
      <c r="E58" s="295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</row>
    <row r="59" spans="1:5" ht="12.75">
      <c r="A59" s="30"/>
      <c r="B59" s="138"/>
      <c r="C59" s="138"/>
      <c r="D59" s="138"/>
      <c r="E59" s="295"/>
    </row>
    <row r="60" spans="1:5" ht="12.75">
      <c r="A60" s="30"/>
      <c r="B60" s="138"/>
      <c r="C60" s="138"/>
      <c r="D60" s="138"/>
      <c r="E60" s="295"/>
    </row>
    <row r="61" spans="1:5" ht="12.75">
      <c r="A61" s="30" t="s">
        <v>97</v>
      </c>
      <c r="B61" s="138"/>
      <c r="C61" s="138"/>
      <c r="D61" s="138"/>
      <c r="E61" s="295"/>
    </row>
    <row r="62" spans="1:5" ht="12.75">
      <c r="A62" s="30"/>
      <c r="B62" s="138"/>
      <c r="C62" s="138"/>
      <c r="D62" s="138"/>
      <c r="E62" s="295"/>
    </row>
    <row r="63" spans="1:5" ht="12.75">
      <c r="A63" s="29" t="s">
        <v>67</v>
      </c>
      <c r="B63" s="132" t="str">
        <f>+B6</f>
        <v>9/2008</v>
      </c>
      <c r="C63" s="132" t="str">
        <f>+C6</f>
        <v>9/2007</v>
      </c>
      <c r="D63" s="132" t="s">
        <v>215</v>
      </c>
      <c r="E63" s="279"/>
    </row>
    <row r="64" spans="1:5" ht="12.75">
      <c r="A64" s="30"/>
      <c r="B64" s="138"/>
      <c r="C64" s="138"/>
      <c r="D64" s="138"/>
      <c r="E64" s="295"/>
    </row>
    <row r="65" spans="1:5" ht="12.75">
      <c r="A65" s="31" t="s">
        <v>43</v>
      </c>
      <c r="B65" s="136">
        <v>8883</v>
      </c>
      <c r="C65" s="136">
        <v>8495</v>
      </c>
      <c r="D65" s="136">
        <v>9521</v>
      </c>
      <c r="E65" s="141"/>
    </row>
    <row r="66" spans="1:5" ht="12.75">
      <c r="A66" s="32" t="s">
        <v>223</v>
      </c>
      <c r="B66" s="137">
        <v>5988</v>
      </c>
      <c r="C66" s="137">
        <v>1996</v>
      </c>
      <c r="D66" s="137">
        <v>4487</v>
      </c>
      <c r="E66" s="141"/>
    </row>
    <row r="67" spans="1:5" ht="12.75">
      <c r="A67" s="31" t="s">
        <v>98</v>
      </c>
      <c r="B67" s="138">
        <f>SUM(B65:B66)</f>
        <v>14871</v>
      </c>
      <c r="C67" s="138">
        <f>SUM(C65:C66)</f>
        <v>10491</v>
      </c>
      <c r="D67" s="138">
        <f>SUM(D65:D66)</f>
        <v>14008</v>
      </c>
      <c r="E67" s="295"/>
    </row>
    <row r="68" spans="2:4" ht="12.75">
      <c r="B68" s="136"/>
      <c r="C68" s="136"/>
      <c r="D68" s="136"/>
    </row>
    <row r="69" spans="1:4" ht="12.75">
      <c r="A69" s="2"/>
      <c r="B69" s="136"/>
      <c r="C69" s="136"/>
      <c r="D69" s="136"/>
    </row>
    <row r="82" spans="1:4" ht="12.75">
      <c r="A82" s="31"/>
      <c r="B82" s="136"/>
      <c r="C82" s="136"/>
      <c r="D82" s="136"/>
    </row>
  </sheetData>
  <printOptions/>
  <pageMargins left="0.75" right="0.75" top="0.44" bottom="0.39" header="0.4921259845" footer="0.22"/>
  <pageSetup fitToHeight="1" fitToWidth="1" horizontalDpi="1200" verticalDpi="12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80" zoomScaleNormal="80" workbookViewId="0" topLeftCell="A5">
      <selection activeCell="A12" sqref="A12"/>
    </sheetView>
  </sheetViews>
  <sheetFormatPr defaultColWidth="9.140625" defaultRowHeight="12.75"/>
  <cols>
    <col min="1" max="1" width="30.421875" style="273" customWidth="1"/>
    <col min="2" max="3" width="12.28125" style="273" customWidth="1"/>
    <col min="4" max="4" width="13.140625" style="273" customWidth="1"/>
    <col min="5" max="6" width="12.28125" style="273" customWidth="1"/>
    <col min="7" max="7" width="13.140625" style="273" customWidth="1"/>
    <col min="8" max="8" width="12.28125" style="273" customWidth="1"/>
    <col min="9" max="9" width="13.00390625" style="273" customWidth="1"/>
    <col min="10" max="10" width="15.7109375" style="273" customWidth="1"/>
    <col min="11" max="16384" width="11.421875" style="273" customWidth="1"/>
  </cols>
  <sheetData>
    <row r="1" spans="1:9" ht="12.75" customHeight="1">
      <c r="A1" s="187" t="s">
        <v>110</v>
      </c>
      <c r="C1" s="362"/>
      <c r="D1" s="365"/>
      <c r="E1" s="365"/>
      <c r="F1" s="365"/>
      <c r="G1" s="365"/>
      <c r="H1" s="365"/>
      <c r="I1" s="365"/>
    </row>
    <row r="2" spans="1:9" ht="12.75" customHeight="1">
      <c r="A2" s="187"/>
      <c r="C2" s="362"/>
      <c r="D2" s="365"/>
      <c r="E2" s="365"/>
      <c r="F2" s="365"/>
      <c r="G2" s="365"/>
      <c r="H2" s="365"/>
      <c r="I2" s="365"/>
    </row>
    <row r="3" spans="1:9" ht="12.75" customHeight="1">
      <c r="A3" s="187"/>
      <c r="C3" s="362"/>
      <c r="D3" s="365"/>
      <c r="E3" s="365"/>
      <c r="F3" s="365"/>
      <c r="G3" s="365"/>
      <c r="H3" s="365"/>
      <c r="I3" s="365"/>
    </row>
    <row r="4" spans="1:9" ht="17.25" customHeight="1">
      <c r="A4" s="324" t="s">
        <v>199</v>
      </c>
      <c r="B4" s="362"/>
      <c r="C4" s="362"/>
      <c r="D4" s="365"/>
      <c r="E4" s="365"/>
      <c r="F4" s="369"/>
      <c r="G4" s="365"/>
      <c r="H4" s="365"/>
      <c r="I4" s="365"/>
    </row>
    <row r="5" spans="1:9" ht="12.75" customHeight="1">
      <c r="A5" s="324"/>
      <c r="B5" s="362"/>
      <c r="C5" s="362"/>
      <c r="D5" s="365"/>
      <c r="E5" s="365"/>
      <c r="F5" s="369"/>
      <c r="G5" s="365"/>
      <c r="H5" s="365"/>
      <c r="I5" s="365"/>
    </row>
    <row r="6" spans="1:9" ht="12" customHeight="1">
      <c r="A6" s="362"/>
      <c r="B6" s="362"/>
      <c r="C6" s="370"/>
      <c r="D6" s="371"/>
      <c r="F6" s="369"/>
      <c r="H6" s="365"/>
      <c r="I6" s="365"/>
    </row>
    <row r="7" spans="1:9" ht="52.5" customHeight="1">
      <c r="A7" s="366" t="s">
        <v>99</v>
      </c>
      <c r="B7" s="367" t="s">
        <v>100</v>
      </c>
      <c r="C7" s="368" t="s">
        <v>101</v>
      </c>
      <c r="D7" s="367" t="s">
        <v>163</v>
      </c>
      <c r="E7" s="368" t="s">
        <v>52</v>
      </c>
      <c r="F7" s="367" t="s">
        <v>48</v>
      </c>
      <c r="G7" s="368" t="s">
        <v>53</v>
      </c>
      <c r="H7" s="368" t="s">
        <v>54</v>
      </c>
      <c r="I7" s="327"/>
    </row>
    <row r="8" spans="1:9" ht="12.75" customHeight="1">
      <c r="A8" s="365"/>
      <c r="B8" s="365"/>
      <c r="C8" s="365"/>
      <c r="D8" s="365"/>
      <c r="E8" s="365"/>
      <c r="F8" s="365"/>
      <c r="G8" s="365"/>
      <c r="H8" s="365"/>
      <c r="I8" s="328"/>
    </row>
    <row r="9" spans="1:9" ht="12.75" customHeight="1">
      <c r="A9" s="362" t="s">
        <v>226</v>
      </c>
      <c r="B9" s="358">
        <v>19392</v>
      </c>
      <c r="C9" s="358">
        <v>50473.626</v>
      </c>
      <c r="D9" s="358">
        <v>14055</v>
      </c>
      <c r="E9" s="358">
        <v>118236</v>
      </c>
      <c r="F9" s="358">
        <f>SUM(B9:E9)</f>
        <v>202156.626</v>
      </c>
      <c r="G9" s="358">
        <v>187</v>
      </c>
      <c r="H9" s="358">
        <f>SUM(F9:G9)</f>
        <v>202343.626</v>
      </c>
      <c r="I9" s="272"/>
    </row>
    <row r="10" spans="1:9" ht="12.75" customHeight="1">
      <c r="A10" s="362"/>
      <c r="B10" s="358"/>
      <c r="C10" s="358"/>
      <c r="D10" s="358"/>
      <c r="E10" s="358"/>
      <c r="F10" s="358"/>
      <c r="G10" s="358"/>
      <c r="H10" s="358"/>
      <c r="I10" s="272"/>
    </row>
    <row r="11" spans="1:8" s="329" customFormat="1" ht="26.25" customHeight="1">
      <c r="A11" s="363" t="s">
        <v>191</v>
      </c>
      <c r="B11" s="358"/>
      <c r="C11" s="358"/>
      <c r="D11" s="360">
        <v>-46</v>
      </c>
      <c r="E11" s="358"/>
      <c r="F11" s="272">
        <f>SUM(B11:E11)</f>
        <v>-46</v>
      </c>
      <c r="G11" s="358"/>
      <c r="H11" s="272">
        <f>SUM(F11:G11)</f>
        <v>-46</v>
      </c>
    </row>
    <row r="12" spans="1:9" ht="52.5" customHeight="1">
      <c r="A12" s="363" t="s">
        <v>254</v>
      </c>
      <c r="B12" s="272"/>
      <c r="C12" s="272"/>
      <c r="D12" s="272">
        <v>-14233</v>
      </c>
      <c r="E12" s="272"/>
      <c r="F12" s="272">
        <f>SUM(B12:E12)</f>
        <v>-14233</v>
      </c>
      <c r="G12" s="272"/>
      <c r="H12" s="272">
        <f>SUM(F12:G12)</f>
        <v>-14233</v>
      </c>
      <c r="I12" s="272"/>
    </row>
    <row r="13" spans="1:9" ht="12.75" customHeight="1">
      <c r="A13" s="364" t="s">
        <v>103</v>
      </c>
      <c r="B13" s="359"/>
      <c r="C13" s="359"/>
      <c r="D13" s="359">
        <v>-533</v>
      </c>
      <c r="E13" s="359"/>
      <c r="F13" s="359">
        <f>SUM(B13:E13)</f>
        <v>-533</v>
      </c>
      <c r="G13" s="359">
        <v>-2</v>
      </c>
      <c r="H13" s="359">
        <f>SUM(F13:G13)</f>
        <v>-535</v>
      </c>
      <c r="I13" s="272"/>
    </row>
    <row r="14" spans="1:8" ht="25.5" customHeight="1">
      <c r="A14" s="363" t="s">
        <v>104</v>
      </c>
      <c r="C14" s="275"/>
      <c r="D14" s="360">
        <f>SUM(D11:D13)</f>
        <v>-14812</v>
      </c>
      <c r="E14" s="360"/>
      <c r="F14" s="360">
        <f>SUM(F11:F13)</f>
        <v>-14812</v>
      </c>
      <c r="G14" s="360">
        <f>SUM(G13)</f>
        <v>-2</v>
      </c>
      <c r="H14" s="360">
        <f>SUM(H11:H13)</f>
        <v>-14814</v>
      </c>
    </row>
    <row r="15" spans="1:9" ht="12.75" customHeight="1">
      <c r="A15" s="364" t="s">
        <v>13</v>
      </c>
      <c r="B15" s="359"/>
      <c r="C15" s="359"/>
      <c r="D15" s="359"/>
      <c r="E15" s="359">
        <v>38432</v>
      </c>
      <c r="F15" s="359">
        <f>SUM(B15:E15)</f>
        <v>38432</v>
      </c>
      <c r="G15" s="359">
        <v>4</v>
      </c>
      <c r="H15" s="359">
        <f>SUM(F15:G15)</f>
        <v>38436</v>
      </c>
      <c r="I15" s="274"/>
    </row>
    <row r="16" spans="1:10" ht="12.75" customHeight="1">
      <c r="A16" s="362" t="s">
        <v>105</v>
      </c>
      <c r="B16" s="274"/>
      <c r="C16" s="274"/>
      <c r="D16" s="274">
        <f>SUM(D14:D15)</f>
        <v>-14812</v>
      </c>
      <c r="E16" s="274">
        <f>SUM(E14:E15)</f>
        <v>38432</v>
      </c>
      <c r="F16" s="358">
        <f>SUM(B16:E16)</f>
        <v>23620</v>
      </c>
      <c r="G16" s="358">
        <f>+G15+G14</f>
        <v>2</v>
      </c>
      <c r="H16" s="358">
        <f>SUM(F16:G16)</f>
        <v>23622</v>
      </c>
      <c r="I16" s="274"/>
      <c r="J16" s="276"/>
    </row>
    <row r="17" spans="1:9" ht="12.75" customHeight="1">
      <c r="A17" s="275"/>
      <c r="C17" s="275"/>
      <c r="D17" s="275"/>
      <c r="E17" s="275"/>
      <c r="F17" s="275"/>
      <c r="G17" s="275"/>
      <c r="H17" s="275"/>
      <c r="I17" s="274"/>
    </row>
    <row r="18" spans="1:9" ht="12.75" customHeight="1">
      <c r="A18" s="365" t="s">
        <v>106</v>
      </c>
      <c r="C18" s="275"/>
      <c r="D18" s="275"/>
      <c r="E18" s="275"/>
      <c r="F18" s="275"/>
      <c r="G18" s="275"/>
      <c r="H18" s="275"/>
      <c r="I18" s="272"/>
    </row>
    <row r="19" spans="1:8" ht="12.75" customHeight="1">
      <c r="A19" s="365" t="s">
        <v>245</v>
      </c>
      <c r="B19" s="360">
        <v>7</v>
      </c>
      <c r="C19" s="360">
        <v>199</v>
      </c>
      <c r="D19" s="360"/>
      <c r="E19" s="360"/>
      <c r="F19" s="360">
        <f>SUM(B19:E19)</f>
        <v>206</v>
      </c>
      <c r="G19" s="360"/>
      <c r="H19" s="360">
        <f>SUM(F19:G19)</f>
        <v>206</v>
      </c>
    </row>
    <row r="20" spans="1:9" ht="12.75" customHeight="1">
      <c r="A20" s="272" t="s">
        <v>108</v>
      </c>
      <c r="B20" s="272"/>
      <c r="C20" s="272"/>
      <c r="D20" s="272"/>
      <c r="E20" s="272">
        <v>643</v>
      </c>
      <c r="F20" s="272">
        <f>SUM(B20:E20)</f>
        <v>643</v>
      </c>
      <c r="G20" s="272"/>
      <c r="H20" s="272">
        <f>SUM(F20:G20)</f>
        <v>643</v>
      </c>
      <c r="I20" s="272"/>
    </row>
    <row r="21" spans="1:8" ht="12.75" customHeight="1">
      <c r="A21" s="360"/>
      <c r="B21" s="360"/>
      <c r="C21" s="360"/>
      <c r="D21" s="360"/>
      <c r="E21" s="360"/>
      <c r="F21" s="360"/>
      <c r="G21" s="360"/>
      <c r="H21" s="360"/>
    </row>
    <row r="22" spans="1:8" ht="12.75" customHeight="1">
      <c r="A22" s="364" t="s">
        <v>109</v>
      </c>
      <c r="B22" s="359"/>
      <c r="C22" s="359"/>
      <c r="D22" s="359"/>
      <c r="E22" s="359">
        <v>-21323</v>
      </c>
      <c r="F22" s="359">
        <f>SUM(B22:E22)</f>
        <v>-21323</v>
      </c>
      <c r="G22" s="359"/>
      <c r="H22" s="359">
        <f>SUM(F22:G22)</f>
        <v>-21323</v>
      </c>
    </row>
    <row r="23" spans="1:9" ht="12.75" customHeight="1">
      <c r="A23" s="362" t="s">
        <v>252</v>
      </c>
      <c r="B23" s="358">
        <f>SUM(B18:B20)+B16+B9</f>
        <v>19399</v>
      </c>
      <c r="C23" s="358">
        <f>SUM(C18:C20)+C16+C9</f>
        <v>50672.626</v>
      </c>
      <c r="D23" s="358">
        <f>SUM(D18:D20)+D16+D9</f>
        <v>-757</v>
      </c>
      <c r="E23" s="358">
        <f>SUM(E18:E20)+E16+E9+E22</f>
        <v>135988</v>
      </c>
      <c r="F23" s="358">
        <f>SUM(F18:F20)+F16+F9+F22</f>
        <v>205302.626</v>
      </c>
      <c r="G23" s="358">
        <f>SUM(G18:G20)+G16+G9+G22</f>
        <v>189</v>
      </c>
      <c r="H23" s="358">
        <f>SUM(H18:H20)+H16+H9+H22</f>
        <v>205491.626</v>
      </c>
      <c r="I23" s="276"/>
    </row>
    <row r="24" spans="1:9" ht="12.75" customHeight="1">
      <c r="A24" s="275"/>
      <c r="C24" s="275"/>
      <c r="D24" s="392"/>
      <c r="E24" s="392"/>
      <c r="F24" s="392"/>
      <c r="G24" s="392"/>
      <c r="H24" s="392"/>
      <c r="I24" s="276"/>
    </row>
    <row r="25" spans="1:9" ht="12.75" customHeight="1">
      <c r="A25" s="275"/>
      <c r="C25" s="275"/>
      <c r="D25" s="392"/>
      <c r="E25" s="392"/>
      <c r="F25" s="392"/>
      <c r="G25" s="392"/>
      <c r="H25" s="392"/>
      <c r="I25" s="276"/>
    </row>
    <row r="26" spans="1:8" ht="12.75" customHeight="1">
      <c r="A26" s="275"/>
      <c r="B26" s="360"/>
      <c r="C26" s="360"/>
      <c r="D26" s="275"/>
      <c r="E26" s="275"/>
      <c r="F26" s="275"/>
      <c r="G26" s="275"/>
      <c r="H26" s="275"/>
    </row>
    <row r="27" spans="1:8" ht="12.75" customHeight="1">
      <c r="A27" s="362" t="s">
        <v>162</v>
      </c>
      <c r="B27" s="358">
        <v>19264</v>
      </c>
      <c r="C27" s="358">
        <v>47666</v>
      </c>
      <c r="D27" s="358">
        <f>-69+395</f>
        <v>326</v>
      </c>
      <c r="E27" s="358">
        <v>106904</v>
      </c>
      <c r="F27" s="358">
        <f>SUM(B27:E27)</f>
        <v>174160</v>
      </c>
      <c r="G27" s="358">
        <v>2709</v>
      </c>
      <c r="H27" s="358">
        <f>SUM(F27:G27)</f>
        <v>176869</v>
      </c>
    </row>
    <row r="28" spans="1:8" ht="12.75" customHeight="1">
      <c r="A28" s="362"/>
      <c r="B28" s="358"/>
      <c r="C28" s="358"/>
      <c r="D28" s="358"/>
      <c r="E28" s="358"/>
      <c r="F28" s="358"/>
      <c r="G28" s="358"/>
      <c r="H28" s="358"/>
    </row>
    <row r="29" spans="1:8" ht="26.25" customHeight="1">
      <c r="A29" s="363" t="s">
        <v>191</v>
      </c>
      <c r="B29" s="358"/>
      <c r="C29" s="358"/>
      <c r="D29" s="360">
        <v>92</v>
      </c>
      <c r="E29" s="358"/>
      <c r="F29" s="272">
        <f>SUM(B29:E29)</f>
        <v>92</v>
      </c>
      <c r="G29" s="358"/>
      <c r="H29" s="272">
        <f>SUM(F29:G29)</f>
        <v>92</v>
      </c>
    </row>
    <row r="30" spans="1:8" ht="25.5" customHeight="1">
      <c r="A30" s="363" t="s">
        <v>102</v>
      </c>
      <c r="B30" s="272"/>
      <c r="C30" s="272"/>
      <c r="D30" s="272">
        <v>-9</v>
      </c>
      <c r="E30" s="272"/>
      <c r="F30" s="272">
        <f>SUM(B30:E30)</f>
        <v>-9</v>
      </c>
      <c r="G30" s="272"/>
      <c r="H30" s="272">
        <f>SUM(F30:G30)</f>
        <v>-9</v>
      </c>
    </row>
    <row r="31" spans="1:8" ht="12.75" customHeight="1">
      <c r="A31" s="364" t="s">
        <v>103</v>
      </c>
      <c r="B31" s="359"/>
      <c r="C31" s="359"/>
      <c r="D31" s="359">
        <v>-412</v>
      </c>
      <c r="E31" s="359"/>
      <c r="F31" s="359">
        <f>SUM(B31:E31)</f>
        <v>-412</v>
      </c>
      <c r="G31" s="359">
        <v>1</v>
      </c>
      <c r="H31" s="359">
        <f>SUM(F31:G31)</f>
        <v>-411</v>
      </c>
    </row>
    <row r="32" spans="1:8" ht="26.25" customHeight="1">
      <c r="A32" s="363" t="s">
        <v>104</v>
      </c>
      <c r="D32" s="360">
        <f>SUM(D29:D31)</f>
        <v>-329</v>
      </c>
      <c r="E32" s="360">
        <f>SUM(E31)</f>
        <v>0</v>
      </c>
      <c r="F32" s="360">
        <f>SUM(F29:F31)</f>
        <v>-329</v>
      </c>
      <c r="G32" s="361">
        <v>1</v>
      </c>
      <c r="H32" s="360">
        <f>SUM(H29:H31)</f>
        <v>-328</v>
      </c>
    </row>
    <row r="33" spans="1:8" ht="12.75" customHeight="1">
      <c r="A33" s="364" t="s">
        <v>13</v>
      </c>
      <c r="B33" s="359"/>
      <c r="C33" s="359"/>
      <c r="D33" s="359"/>
      <c r="E33" s="359">
        <v>24278</v>
      </c>
      <c r="F33" s="359">
        <f>SUM(B33:E33)</f>
        <v>24278</v>
      </c>
      <c r="G33" s="359">
        <v>255</v>
      </c>
      <c r="H33" s="359">
        <f>SUM(F33:G33)</f>
        <v>24533</v>
      </c>
    </row>
    <row r="34" spans="1:8" ht="12.75" customHeight="1">
      <c r="A34" s="362" t="s">
        <v>105</v>
      </c>
      <c r="B34" s="274"/>
      <c r="C34" s="274"/>
      <c r="D34" s="274">
        <f>SUM(D32:D33)</f>
        <v>-329</v>
      </c>
      <c r="E34" s="274">
        <f>SUM(E32:E33)</f>
        <v>24278</v>
      </c>
      <c r="F34" s="358">
        <f>SUM(B34:E34)</f>
        <v>23949</v>
      </c>
      <c r="G34" s="358">
        <f>+G33+G32</f>
        <v>256</v>
      </c>
      <c r="H34" s="358">
        <f>SUM(F34:G34)</f>
        <v>24205</v>
      </c>
    </row>
    <row r="35" ht="12.75" customHeight="1">
      <c r="A35" s="275"/>
    </row>
    <row r="36" ht="12.75" customHeight="1">
      <c r="A36" s="365" t="s">
        <v>106</v>
      </c>
    </row>
    <row r="37" spans="1:8" ht="12.75" customHeight="1">
      <c r="A37" s="365" t="s">
        <v>107</v>
      </c>
      <c r="B37" s="360">
        <v>112</v>
      </c>
      <c r="C37" s="360">
        <v>2449</v>
      </c>
      <c r="D37" s="360"/>
      <c r="E37" s="360"/>
      <c r="F37" s="360">
        <f>SUM(B37:E37)</f>
        <v>2561</v>
      </c>
      <c r="G37" s="360"/>
      <c r="H37" s="360">
        <f>SUM(F37:G37)</f>
        <v>2561</v>
      </c>
    </row>
    <row r="38" spans="1:8" ht="12.75" customHeight="1">
      <c r="A38" s="360" t="s">
        <v>108</v>
      </c>
      <c r="B38" s="360"/>
      <c r="C38" s="360"/>
      <c r="D38" s="360"/>
      <c r="E38" s="360">
        <v>452</v>
      </c>
      <c r="F38" s="360">
        <f>SUM(B38:E38)</f>
        <v>452</v>
      </c>
      <c r="G38" s="360"/>
      <c r="H38" s="360">
        <f>SUM(F38:G38)</f>
        <v>452</v>
      </c>
    </row>
    <row r="39" spans="1:8" ht="12.75" customHeight="1">
      <c r="A39" s="360"/>
      <c r="B39" s="360"/>
      <c r="C39" s="360"/>
      <c r="D39" s="360"/>
      <c r="E39" s="360"/>
      <c r="F39" s="360"/>
      <c r="G39" s="360"/>
      <c r="H39" s="360"/>
    </row>
    <row r="40" spans="1:8" ht="12.75" customHeight="1">
      <c r="A40" s="365" t="s">
        <v>109</v>
      </c>
      <c r="B40" s="360"/>
      <c r="C40" s="360"/>
      <c r="D40" s="360"/>
      <c r="E40" s="360">
        <v>-21190</v>
      </c>
      <c r="F40" s="360">
        <f>SUM(B40:E40)</f>
        <v>-21190</v>
      </c>
      <c r="G40" s="360">
        <v>-180</v>
      </c>
      <c r="H40" s="360">
        <f>SUM(F40:G40)</f>
        <v>-21370</v>
      </c>
    </row>
    <row r="41" spans="1:8" s="275" customFormat="1" ht="12.75" customHeight="1">
      <c r="A41" s="359" t="s">
        <v>194</v>
      </c>
      <c r="B41" s="359"/>
      <c r="C41" s="359"/>
      <c r="D41" s="359"/>
      <c r="E41" s="359"/>
      <c r="F41" s="359"/>
      <c r="G41" s="359">
        <v>-2599</v>
      </c>
      <c r="H41" s="359">
        <f>SUM(F41:G41)</f>
        <v>-2599</v>
      </c>
    </row>
    <row r="42" spans="1:8" ht="12.75" customHeight="1">
      <c r="A42" s="362" t="s">
        <v>253</v>
      </c>
      <c r="B42" s="358">
        <f aca="true" t="shared" si="0" ref="B42:H42">SUM(B36:B41)+B34+B27</f>
        <v>19376</v>
      </c>
      <c r="C42" s="358">
        <f t="shared" si="0"/>
        <v>50115</v>
      </c>
      <c r="D42" s="358">
        <f t="shared" si="0"/>
        <v>-3</v>
      </c>
      <c r="E42" s="358">
        <f t="shared" si="0"/>
        <v>110444</v>
      </c>
      <c r="F42" s="358">
        <f>SUM(F36:F41)+F34+F27</f>
        <v>179932</v>
      </c>
      <c r="G42" s="358">
        <f t="shared" si="0"/>
        <v>186</v>
      </c>
      <c r="H42" s="358">
        <f t="shared" si="0"/>
        <v>180118</v>
      </c>
    </row>
    <row r="43" spans="2:3" ht="15">
      <c r="B43" s="360"/>
      <c r="C43" s="360"/>
    </row>
    <row r="44" spans="2:3" ht="15">
      <c r="B44" s="360"/>
      <c r="C44" s="360"/>
    </row>
    <row r="45" spans="2:3" ht="15">
      <c r="B45" s="360"/>
      <c r="C45" s="360"/>
    </row>
    <row r="46" spans="2:3" ht="15">
      <c r="B46" s="360"/>
      <c r="C46" s="360"/>
    </row>
    <row r="47" spans="2:3" ht="15">
      <c r="B47" s="360"/>
      <c r="C47" s="360"/>
    </row>
    <row r="48" spans="2:3" ht="15">
      <c r="B48" s="360"/>
      <c r="C48" s="360"/>
    </row>
    <row r="49" spans="2:3" ht="15">
      <c r="B49" s="360"/>
      <c r="C49" s="360"/>
    </row>
    <row r="50" spans="2:3" ht="15">
      <c r="B50" s="360"/>
      <c r="C50" s="360"/>
    </row>
    <row r="51" spans="2:3" ht="15">
      <c r="B51" s="360"/>
      <c r="C51" s="360"/>
    </row>
    <row r="52" spans="2:3" ht="15">
      <c r="B52" s="360"/>
      <c r="C52" s="360"/>
    </row>
  </sheetData>
  <printOptions/>
  <pageMargins left="0.75" right="0.28" top="1" bottom="1" header="0.4921259845" footer="0.4921259845"/>
  <pageSetup fitToHeight="1" fitToWidth="1" horizontalDpi="1200" verticalDpi="12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3">
      <selection activeCell="J14" sqref="J14"/>
    </sheetView>
  </sheetViews>
  <sheetFormatPr defaultColWidth="9.140625" defaultRowHeight="12.75"/>
  <cols>
    <col min="1" max="1" width="40.7109375" style="0" customWidth="1"/>
    <col min="2" max="2" width="10.57421875" style="0" customWidth="1"/>
    <col min="3" max="3" width="10.421875" style="0" customWidth="1"/>
    <col min="4" max="4" width="10.28125" style="0" customWidth="1"/>
    <col min="5" max="5" width="10.140625" style="0" customWidth="1"/>
    <col min="6" max="6" width="10.7109375" style="0" customWidth="1"/>
  </cols>
  <sheetData>
    <row r="1" ht="12.75">
      <c r="A1" s="43" t="s">
        <v>110</v>
      </c>
    </row>
    <row r="2" ht="12.75">
      <c r="A2" s="43"/>
    </row>
    <row r="3" ht="12.75">
      <c r="A3" s="43"/>
    </row>
    <row r="4" ht="15.75">
      <c r="A4" s="214" t="s">
        <v>218</v>
      </c>
    </row>
    <row r="5" spans="2:6" ht="12.75">
      <c r="B5" s="204"/>
      <c r="C5" s="205"/>
      <c r="D5" s="205"/>
      <c r="E5" s="205"/>
      <c r="F5" s="205"/>
    </row>
    <row r="6" spans="2:6" ht="12.75">
      <c r="B6" s="205"/>
      <c r="C6" s="205"/>
      <c r="D6" s="205"/>
      <c r="E6" s="210"/>
      <c r="F6" s="205"/>
    </row>
    <row r="7" spans="1:6" ht="12.75">
      <c r="A7" s="216" t="s">
        <v>210</v>
      </c>
      <c r="B7" s="348" t="s">
        <v>247</v>
      </c>
      <c r="C7" s="348" t="s">
        <v>202</v>
      </c>
      <c r="D7" s="348" t="s">
        <v>248</v>
      </c>
      <c r="E7" s="348" t="s">
        <v>249</v>
      </c>
      <c r="F7" s="335" t="s">
        <v>214</v>
      </c>
    </row>
    <row r="8" spans="1:6" ht="12.75">
      <c r="A8" s="205"/>
      <c r="B8" s="349"/>
      <c r="C8" s="349"/>
      <c r="D8" s="349"/>
      <c r="E8" s="349"/>
      <c r="F8" s="206"/>
    </row>
    <row r="9" spans="1:6" ht="12.75">
      <c r="A9" s="205" t="s">
        <v>8</v>
      </c>
      <c r="B9" s="350">
        <v>17.6</v>
      </c>
      <c r="C9" s="355">
        <v>15.5</v>
      </c>
      <c r="D9" s="355">
        <v>50.6</v>
      </c>
      <c r="E9" s="350">
        <v>36.7</v>
      </c>
      <c r="F9" s="207">
        <v>48.8</v>
      </c>
    </row>
    <row r="10" spans="1:6" ht="12.75">
      <c r="A10" s="205"/>
      <c r="B10" s="350"/>
      <c r="C10" s="350"/>
      <c r="D10" s="350"/>
      <c r="E10" s="350"/>
      <c r="F10" s="207"/>
    </row>
    <row r="11" spans="1:6" ht="12.75">
      <c r="A11" s="205" t="s">
        <v>211</v>
      </c>
      <c r="B11" s="351"/>
      <c r="C11" s="351"/>
      <c r="D11" s="351"/>
      <c r="E11" s="351"/>
      <c r="F11" s="205"/>
    </row>
    <row r="12" spans="1:6" ht="25.5" customHeight="1">
      <c r="A12" s="244" t="s">
        <v>235</v>
      </c>
      <c r="B12" s="351"/>
      <c r="C12" s="351">
        <v>0.5</v>
      </c>
      <c r="D12" s="351"/>
      <c r="E12" s="351">
        <v>1.8</v>
      </c>
      <c r="F12" s="205">
        <v>2.3</v>
      </c>
    </row>
    <row r="13" spans="1:6" ht="27" customHeight="1">
      <c r="A13" s="244" t="s">
        <v>220</v>
      </c>
      <c r="B13" s="351"/>
      <c r="C13" s="351">
        <v>0.4</v>
      </c>
      <c r="D13" s="351"/>
      <c r="E13" s="351">
        <v>0.4</v>
      </c>
      <c r="F13" s="205">
        <v>0.4</v>
      </c>
    </row>
    <row r="14" spans="1:6" ht="12.75">
      <c r="A14" s="208" t="s">
        <v>234</v>
      </c>
      <c r="B14" s="351"/>
      <c r="C14" s="351"/>
      <c r="D14" s="351">
        <v>-14.3</v>
      </c>
      <c r="E14" s="351"/>
      <c r="F14" s="205"/>
    </row>
    <row r="15" spans="1:6" ht="12.75">
      <c r="A15" s="208"/>
      <c r="B15" s="351"/>
      <c r="C15" s="351"/>
      <c r="D15" s="351"/>
      <c r="E15" s="351"/>
      <c r="F15" s="205"/>
    </row>
    <row r="16" spans="1:6" ht="12.75">
      <c r="A16" s="216" t="s">
        <v>185</v>
      </c>
      <c r="B16" s="352">
        <v>-1.3</v>
      </c>
      <c r="C16" s="380">
        <v>0.5</v>
      </c>
      <c r="D16" s="380">
        <v>0.1</v>
      </c>
      <c r="E16" s="380">
        <v>2.1</v>
      </c>
      <c r="F16" s="216">
        <v>2.8</v>
      </c>
    </row>
    <row r="17" spans="1:6" ht="12.75">
      <c r="A17" s="205" t="s">
        <v>212</v>
      </c>
      <c r="B17" s="351">
        <f>SUM(B9:B16)</f>
        <v>16.3</v>
      </c>
      <c r="C17" s="353">
        <f>SUM(C9:C16)</f>
        <v>16.9</v>
      </c>
      <c r="D17" s="353">
        <f>SUM(D9:D16)</f>
        <v>36.4</v>
      </c>
      <c r="E17" s="353">
        <f>SUM(E9:E16)</f>
        <v>41</v>
      </c>
      <c r="F17" s="209">
        <f>SUM(F9:F16)</f>
        <v>54.29999999999999</v>
      </c>
    </row>
    <row r="18" spans="3:6" ht="12.75">
      <c r="C18" s="252"/>
      <c r="E18" s="354"/>
      <c r="F18" s="215"/>
    </row>
    <row r="20" ht="12.75">
      <c r="A20" s="204"/>
    </row>
  </sheetData>
  <printOptions/>
  <pageMargins left="0.56" right="0.26" top="1" bottom="1" header="0.4921259845" footer="0.492125984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B8" sqref="B8:D16"/>
    </sheetView>
  </sheetViews>
  <sheetFormatPr defaultColWidth="9.140625" defaultRowHeight="12.75"/>
  <cols>
    <col min="1" max="1" width="44.28125" style="45" customWidth="1"/>
    <col min="2" max="2" width="10.140625" style="45" customWidth="1"/>
    <col min="3" max="3" width="10.140625" style="322" customWidth="1"/>
    <col min="4" max="4" width="10.140625" style="147" customWidth="1"/>
    <col min="5" max="5" width="9.140625" style="147" customWidth="1"/>
    <col min="6" max="16384" width="9.140625" style="45" customWidth="1"/>
  </cols>
  <sheetData>
    <row r="1" spans="1:4" ht="12.75">
      <c r="A1" s="43" t="s">
        <v>110</v>
      </c>
      <c r="B1" s="43"/>
      <c r="C1" s="189"/>
      <c r="D1" s="187"/>
    </row>
    <row r="2" spans="1:4" ht="12.75">
      <c r="A2" s="44"/>
      <c r="B2" s="44"/>
      <c r="C2" s="189"/>
      <c r="D2" s="143"/>
    </row>
    <row r="3" spans="1:4" ht="12.75">
      <c r="A3" s="44"/>
      <c r="B3" s="44"/>
      <c r="C3" s="189"/>
      <c r="D3" s="143"/>
    </row>
    <row r="4" spans="1:4" ht="15.75">
      <c r="A4" s="112" t="s">
        <v>111</v>
      </c>
      <c r="B4" s="112"/>
      <c r="C4" s="319"/>
      <c r="D4" s="188"/>
    </row>
    <row r="5" spans="1:4" ht="12.75">
      <c r="A5" s="46"/>
      <c r="B5" s="46"/>
      <c r="C5" s="320"/>
      <c r="D5" s="188"/>
    </row>
    <row r="6" spans="1:6" ht="12.75">
      <c r="A6" s="47"/>
      <c r="B6" s="356" t="s">
        <v>247</v>
      </c>
      <c r="C6" s="356" t="s">
        <v>202</v>
      </c>
      <c r="D6" s="144" t="s">
        <v>248</v>
      </c>
      <c r="E6" s="144" t="s">
        <v>249</v>
      </c>
      <c r="F6" s="144" t="s">
        <v>215</v>
      </c>
    </row>
    <row r="7" spans="1:6" ht="12.75">
      <c r="A7" s="48"/>
      <c r="B7" s="221"/>
      <c r="C7" s="357"/>
      <c r="D7" s="221"/>
      <c r="E7" s="221"/>
      <c r="F7" s="221"/>
    </row>
    <row r="8" spans="1:7" ht="12.75">
      <c r="A8" s="43" t="s">
        <v>18</v>
      </c>
      <c r="B8" s="222">
        <v>0.31</v>
      </c>
      <c r="C8" s="222">
        <v>0.28</v>
      </c>
      <c r="D8" s="222">
        <v>0.99</v>
      </c>
      <c r="E8" s="189">
        <v>0.63</v>
      </c>
      <c r="F8" s="189">
        <v>0.83</v>
      </c>
      <c r="G8" s="49"/>
    </row>
    <row r="9" spans="1:7" ht="12.75">
      <c r="A9" s="43" t="s">
        <v>19</v>
      </c>
      <c r="B9" s="222">
        <v>0.31</v>
      </c>
      <c r="C9" s="222">
        <v>0.27</v>
      </c>
      <c r="D9" s="222">
        <v>0.99</v>
      </c>
      <c r="E9" s="189">
        <v>0.63</v>
      </c>
      <c r="F9" s="189">
        <v>0.82</v>
      </c>
      <c r="G9" s="49"/>
    </row>
    <row r="10" spans="1:6" ht="12.75">
      <c r="A10" s="43" t="s">
        <v>113</v>
      </c>
      <c r="B10" s="222">
        <v>0.41</v>
      </c>
      <c r="C10" s="222">
        <v>0.25</v>
      </c>
      <c r="D10" s="241">
        <v>1.08</v>
      </c>
      <c r="E10" s="321">
        <v>0.89</v>
      </c>
      <c r="F10" s="241">
        <v>1.43</v>
      </c>
    </row>
    <row r="11" spans="1:6" ht="12.75">
      <c r="A11" s="43" t="s">
        <v>118</v>
      </c>
      <c r="B11" s="224">
        <v>9.7</v>
      </c>
      <c r="C11" s="224">
        <v>8.8</v>
      </c>
      <c r="D11" s="189">
        <v>28.3</v>
      </c>
      <c r="E11" s="189">
        <v>18.5</v>
      </c>
      <c r="F11" s="224">
        <v>23</v>
      </c>
    </row>
    <row r="12" spans="1:6" ht="12.75">
      <c r="A12" s="43" t="s">
        <v>119</v>
      </c>
      <c r="B12" s="98">
        <v>20817</v>
      </c>
      <c r="C12" s="146">
        <v>12937</v>
      </c>
      <c r="D12" s="223">
        <v>52238</v>
      </c>
      <c r="E12" s="223">
        <v>77638</v>
      </c>
      <c r="F12" s="223">
        <v>93187</v>
      </c>
    </row>
    <row r="13" spans="1:6" ht="12.75">
      <c r="A13" s="43" t="s">
        <v>120</v>
      </c>
      <c r="B13" s="98">
        <v>9448</v>
      </c>
      <c r="C13" s="146">
        <v>8719</v>
      </c>
      <c r="D13" s="146">
        <v>28067</v>
      </c>
      <c r="E13" s="146">
        <v>24540</v>
      </c>
      <c r="F13" s="146">
        <v>33432</v>
      </c>
    </row>
    <row r="14" spans="1:6" ht="12.75">
      <c r="A14" s="43"/>
      <c r="B14" s="222"/>
      <c r="C14" s="189"/>
      <c r="D14" s="224"/>
      <c r="E14" s="224"/>
      <c r="F14" s="224"/>
    </row>
    <row r="15" spans="1:6" ht="12.75">
      <c r="A15" s="50" t="s">
        <v>112</v>
      </c>
      <c r="B15" s="296"/>
      <c r="C15" s="321"/>
      <c r="D15" s="222">
        <v>5.29</v>
      </c>
      <c r="E15" s="222">
        <v>4.64</v>
      </c>
      <c r="F15" s="222">
        <v>5.21</v>
      </c>
    </row>
    <row r="16" spans="1:6" ht="12.75">
      <c r="A16" s="44" t="s">
        <v>114</v>
      </c>
      <c r="B16" s="143"/>
      <c r="C16" s="189"/>
      <c r="D16" s="189">
        <v>25.1</v>
      </c>
      <c r="E16" s="189">
        <v>18.3</v>
      </c>
      <c r="F16" s="224">
        <v>17</v>
      </c>
    </row>
    <row r="17" spans="1:6" ht="12.75">
      <c r="A17" s="43" t="s">
        <v>115</v>
      </c>
      <c r="B17" s="187"/>
      <c r="C17" s="189"/>
      <c r="D17" s="224">
        <v>21</v>
      </c>
      <c r="E17" s="224">
        <v>18.1</v>
      </c>
      <c r="F17" s="224">
        <v>17.6</v>
      </c>
    </row>
    <row r="18" spans="1:6" ht="12.75">
      <c r="A18" s="43" t="s">
        <v>116</v>
      </c>
      <c r="B18" s="187"/>
      <c r="C18" s="189"/>
      <c r="D18" s="145">
        <v>44.9</v>
      </c>
      <c r="E18" s="145">
        <v>42.6</v>
      </c>
      <c r="F18" s="145">
        <v>46.6</v>
      </c>
    </row>
    <row r="19" spans="1:6" ht="12.75">
      <c r="A19" s="43" t="s">
        <v>117</v>
      </c>
      <c r="B19" s="187"/>
      <c r="C19" s="189"/>
      <c r="D19" s="145">
        <v>57.3</v>
      </c>
      <c r="E19" s="145">
        <v>61.7</v>
      </c>
      <c r="F19" s="145">
        <v>42.7</v>
      </c>
    </row>
    <row r="20" spans="1:6" ht="12.75">
      <c r="A20" s="43" t="s">
        <v>121</v>
      </c>
      <c r="B20" s="187"/>
      <c r="C20" s="189"/>
      <c r="D20" s="98">
        <v>117646</v>
      </c>
      <c r="E20" s="98">
        <v>111121</v>
      </c>
      <c r="F20" s="98">
        <v>86360</v>
      </c>
    </row>
    <row r="21" spans="1:6" ht="12.75">
      <c r="A21" s="43" t="s">
        <v>243</v>
      </c>
      <c r="B21" s="187"/>
      <c r="C21" s="189"/>
      <c r="D21" s="98">
        <v>8177</v>
      </c>
      <c r="E21" s="98">
        <v>7723</v>
      </c>
      <c r="F21" s="98">
        <v>7819</v>
      </c>
    </row>
    <row r="22" spans="1:6" ht="12.75">
      <c r="A22" s="43" t="s">
        <v>244</v>
      </c>
      <c r="B22" s="187"/>
      <c r="C22" s="189"/>
      <c r="D22" s="98">
        <v>9625</v>
      </c>
      <c r="E22" s="98">
        <v>9226</v>
      </c>
      <c r="F22" s="98">
        <v>9387</v>
      </c>
    </row>
    <row r="23" spans="1:6" ht="12.75">
      <c r="A23" s="43"/>
      <c r="B23" s="187"/>
      <c r="C23" s="189"/>
      <c r="D23" s="98"/>
      <c r="E23" s="98"/>
      <c r="F23" s="98"/>
    </row>
    <row r="24" spans="1:6" ht="12.75">
      <c r="A24" s="43" t="s">
        <v>122</v>
      </c>
      <c r="B24" s="187"/>
      <c r="C24" s="189"/>
      <c r="D24" s="98"/>
      <c r="E24" s="98"/>
      <c r="F24" s="98"/>
    </row>
    <row r="25" spans="1:6" ht="12.75">
      <c r="A25" s="43" t="s">
        <v>123</v>
      </c>
      <c r="B25" s="187"/>
      <c r="C25" s="189"/>
      <c r="D25" s="98">
        <v>38795</v>
      </c>
      <c r="E25" s="98">
        <v>38637</v>
      </c>
      <c r="F25" s="98">
        <v>38670</v>
      </c>
    </row>
    <row r="26" spans="1:6" ht="12.75">
      <c r="A26" s="43" t="s">
        <v>124</v>
      </c>
      <c r="B26" s="187"/>
      <c r="C26" s="189"/>
      <c r="D26" s="98">
        <v>38799</v>
      </c>
      <c r="E26" s="98">
        <v>38752</v>
      </c>
      <c r="F26" s="98">
        <v>38784</v>
      </c>
    </row>
    <row r="27" spans="1:6" ht="12.75">
      <c r="A27" s="43" t="s">
        <v>125</v>
      </c>
      <c r="B27" s="187"/>
      <c r="C27" s="189"/>
      <c r="D27" s="98">
        <v>38825</v>
      </c>
      <c r="E27" s="98">
        <v>38837</v>
      </c>
      <c r="F27" s="98">
        <v>38843</v>
      </c>
    </row>
    <row r="28" spans="1:6" ht="12.75">
      <c r="A28" s="44"/>
      <c r="B28" s="143"/>
      <c r="C28" s="189"/>
      <c r="D28" s="143"/>
      <c r="E28" s="146"/>
      <c r="F28" s="143"/>
    </row>
    <row r="29" spans="1:5" ht="12.75">
      <c r="A29" s="394" t="s">
        <v>231</v>
      </c>
      <c r="B29" s="394"/>
      <c r="C29" s="394"/>
      <c r="D29" s="395"/>
      <c r="E29" s="146"/>
    </row>
    <row r="30" spans="1:5" ht="12.75">
      <c r="A30" s="395"/>
      <c r="B30" s="395"/>
      <c r="C30" s="395"/>
      <c r="D30" s="395"/>
      <c r="E30" s="146"/>
    </row>
    <row r="31" ht="12.75">
      <c r="A31" s="239"/>
    </row>
    <row r="50" ht="14.25" customHeight="1"/>
    <row r="51" ht="14.25" customHeight="1"/>
    <row r="52" ht="14.25" customHeight="1"/>
  </sheetData>
  <mergeCells count="1">
    <mergeCell ref="A29:D30"/>
  </mergeCells>
  <printOptions/>
  <pageMargins left="0.7480314960629921" right="0.3" top="0.984251968503937" bottom="0" header="0.4921259845" footer="0.4921259845"/>
  <pageSetup orientation="portrait" paperSize="9" scale="83" r:id="rId1"/>
  <headerFooter alignWithMargins="0">
    <oddFooter>&amp;R&amp;8&amp;F/&amp;A</oddFooter>
  </headerFooter>
  <rowBreaks count="2" manualBreakCount="2">
    <brk id="35" max="65535" man="1"/>
    <brk id="56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zoomScale="90" zoomScaleNormal="90" workbookViewId="0" topLeftCell="A34">
      <selection activeCell="D38" sqref="D38"/>
    </sheetView>
  </sheetViews>
  <sheetFormatPr defaultColWidth="9.140625" defaultRowHeight="12.75"/>
  <cols>
    <col min="1" max="1" width="26.8515625" style="52" customWidth="1"/>
    <col min="2" max="2" width="9.28125" style="52" customWidth="1"/>
    <col min="3" max="3" width="9.421875" style="52" customWidth="1"/>
    <col min="4" max="8" width="9.28125" style="52" customWidth="1"/>
    <col min="9" max="9" width="6.57421875" style="52" customWidth="1"/>
    <col min="10" max="10" width="9.28125" style="52" customWidth="1"/>
    <col min="11" max="11" width="6.140625" style="52" customWidth="1"/>
    <col min="12" max="16384" width="9.140625" style="52" customWidth="1"/>
  </cols>
  <sheetData>
    <row r="1" spans="1:6" ht="12.75">
      <c r="A1" s="51" t="s">
        <v>126</v>
      </c>
      <c r="B1" s="51"/>
      <c r="C1" s="51"/>
      <c r="D1" s="51"/>
      <c r="E1" s="51"/>
      <c r="F1" s="51"/>
    </row>
    <row r="4" spans="1:4" ht="15.75">
      <c r="A4" s="113" t="s">
        <v>127</v>
      </c>
      <c r="B4" s="113"/>
      <c r="C4" s="113"/>
      <c r="D4" s="113"/>
    </row>
    <row r="6" spans="1:10" ht="12.75">
      <c r="A6" s="54" t="s">
        <v>128</v>
      </c>
      <c r="B6" s="268"/>
      <c r="C6" s="268"/>
      <c r="D6" s="268"/>
      <c r="E6" s="176"/>
      <c r="F6" s="176"/>
      <c r="G6" s="176"/>
      <c r="H6" s="55"/>
      <c r="I6" s="55"/>
      <c r="J6" s="55"/>
    </row>
    <row r="7" spans="1:10" ht="12.75">
      <c r="A7" s="55"/>
      <c r="B7" s="176"/>
      <c r="C7" s="176"/>
      <c r="D7" s="176"/>
      <c r="E7" s="268"/>
      <c r="F7" s="269"/>
      <c r="G7" s="251"/>
      <c r="H7" s="56"/>
      <c r="I7" s="57"/>
      <c r="J7" s="58"/>
    </row>
    <row r="8" spans="1:11" ht="12.75">
      <c r="A8" s="59" t="s">
        <v>99</v>
      </c>
      <c r="B8" s="175" t="s">
        <v>247</v>
      </c>
      <c r="C8" s="175" t="s">
        <v>202</v>
      </c>
      <c r="D8" s="178" t="s">
        <v>241</v>
      </c>
      <c r="E8" s="175" t="s">
        <v>248</v>
      </c>
      <c r="F8" s="175" t="s">
        <v>249</v>
      </c>
      <c r="G8" s="297" t="s">
        <v>129</v>
      </c>
      <c r="H8" s="175" t="s">
        <v>214</v>
      </c>
      <c r="I8" s="61"/>
      <c r="K8" s="55"/>
    </row>
    <row r="9" spans="1:11" ht="12.75">
      <c r="A9" s="55"/>
      <c r="B9" s="176"/>
      <c r="C9" s="375"/>
      <c r="D9" s="176"/>
      <c r="E9" s="176"/>
      <c r="F9" s="375"/>
      <c r="G9" s="298"/>
      <c r="H9" s="176"/>
      <c r="I9" s="58"/>
      <c r="K9" s="55"/>
    </row>
    <row r="10" spans="1:11" ht="12.75">
      <c r="A10" s="62" t="s">
        <v>130</v>
      </c>
      <c r="B10" s="177">
        <v>73740</v>
      </c>
      <c r="C10" s="177">
        <v>67915</v>
      </c>
      <c r="D10" s="192">
        <f>(B10-C10)/C10*100</f>
        <v>8.576897592578959</v>
      </c>
      <c r="E10" s="99">
        <v>225859</v>
      </c>
      <c r="F10" s="99">
        <v>205057</v>
      </c>
      <c r="G10" s="64">
        <f>+(E10-F10)/F10*100</f>
        <v>10.144496408315737</v>
      </c>
      <c r="H10" s="99">
        <v>279845</v>
      </c>
      <c r="I10" s="65"/>
      <c r="K10" s="55"/>
    </row>
    <row r="11" spans="1:11" ht="12.75">
      <c r="A11" s="62" t="s">
        <v>166</v>
      </c>
      <c r="B11" s="177">
        <v>56309</v>
      </c>
      <c r="C11" s="177">
        <v>51963</v>
      </c>
      <c r="D11" s="192">
        <f>(B11-C11)/C11*100</f>
        <v>8.363643361622692</v>
      </c>
      <c r="E11" s="99">
        <v>168997</v>
      </c>
      <c r="F11" s="99">
        <v>149343</v>
      </c>
      <c r="G11" s="64">
        <f>+(E11-F11)/F11*100</f>
        <v>13.16030881929518</v>
      </c>
      <c r="H11" s="99">
        <v>204141</v>
      </c>
      <c r="I11" s="65"/>
      <c r="K11" s="55"/>
    </row>
    <row r="12" spans="1:11" ht="12.75">
      <c r="A12" s="62" t="s">
        <v>131</v>
      </c>
      <c r="B12" s="177">
        <v>22906</v>
      </c>
      <c r="C12" s="177">
        <v>19890</v>
      </c>
      <c r="D12" s="192">
        <f>(B12-C12)/C12*100</f>
        <v>15.163398692810457</v>
      </c>
      <c r="E12" s="99">
        <v>62333</v>
      </c>
      <c r="F12" s="99">
        <v>55612</v>
      </c>
      <c r="G12" s="64">
        <f>+(E12-F12)/F12*100</f>
        <v>12.08552111055168</v>
      </c>
      <c r="H12" s="99">
        <v>75479</v>
      </c>
      <c r="I12" s="65"/>
      <c r="K12" s="55"/>
    </row>
    <row r="13" spans="1:11" ht="12.75">
      <c r="A13" s="62" t="s">
        <v>132</v>
      </c>
      <c r="B13" s="177">
        <v>0</v>
      </c>
      <c r="C13" s="177">
        <v>3</v>
      </c>
      <c r="D13" s="192"/>
      <c r="E13" s="99">
        <v>0</v>
      </c>
      <c r="F13" s="99">
        <v>9</v>
      </c>
      <c r="G13" s="64"/>
      <c r="H13" s="99">
        <v>10</v>
      </c>
      <c r="I13" s="65"/>
      <c r="K13" s="55"/>
    </row>
    <row r="14" spans="1:11" ht="12.75">
      <c r="A14" s="66" t="s">
        <v>133</v>
      </c>
      <c r="B14" s="347">
        <v>-1712</v>
      </c>
      <c r="C14" s="347">
        <v>-1202</v>
      </c>
      <c r="D14" s="270"/>
      <c r="E14" s="100">
        <v>-4251</v>
      </c>
      <c r="F14" s="100">
        <v>-3580</v>
      </c>
      <c r="G14" s="299"/>
      <c r="H14" s="100">
        <v>-4862</v>
      </c>
      <c r="I14" s="65"/>
      <c r="K14" s="55"/>
    </row>
    <row r="15" spans="1:11" ht="12.75">
      <c r="A15" s="55" t="s">
        <v>246</v>
      </c>
      <c r="B15" s="99">
        <f>SUM(B10:B14)</f>
        <v>151243</v>
      </c>
      <c r="C15" s="99">
        <f>SUM(C10:C14)</f>
        <v>138569</v>
      </c>
      <c r="D15" s="179">
        <f>(B15-C15)/C15*100</f>
        <v>9.14634586379349</v>
      </c>
      <c r="E15" s="99">
        <f>SUM(E10:E14)</f>
        <v>452938</v>
      </c>
      <c r="F15" s="99">
        <f>SUM(F10:F14)</f>
        <v>406441</v>
      </c>
      <c r="G15" s="64">
        <f>+(E15-F15)/F15*100</f>
        <v>11.440036807310285</v>
      </c>
      <c r="H15" s="99">
        <f>SUM(H10:H14)</f>
        <v>554613</v>
      </c>
      <c r="I15" s="63"/>
      <c r="K15" s="55"/>
    </row>
    <row r="16" spans="1:11" ht="12.75">
      <c r="A16" s="55"/>
      <c r="B16" s="176"/>
      <c r="C16" s="176"/>
      <c r="D16" s="55"/>
      <c r="E16" s="63"/>
      <c r="F16" s="99"/>
      <c r="G16" s="55"/>
      <c r="H16" s="63"/>
      <c r="I16" s="58"/>
      <c r="J16" s="58"/>
      <c r="K16" s="55"/>
    </row>
    <row r="17" spans="1:11" ht="12.75">
      <c r="A17" s="55"/>
      <c r="B17" s="55"/>
      <c r="C17" s="176"/>
      <c r="D17" s="55"/>
      <c r="E17" s="55"/>
      <c r="F17" s="55"/>
      <c r="G17" s="55"/>
      <c r="H17" s="176"/>
      <c r="I17" s="58"/>
      <c r="J17" s="58"/>
      <c r="K17" s="55"/>
    </row>
    <row r="18" spans="1:11" ht="12.75">
      <c r="A18" s="54" t="s">
        <v>134</v>
      </c>
      <c r="B18" s="268"/>
      <c r="C18" s="268"/>
      <c r="D18" s="268"/>
      <c r="E18" s="176"/>
      <c r="F18" s="176"/>
      <c r="G18" s="176"/>
      <c r="H18" s="176"/>
      <c r="I18" s="58"/>
      <c r="J18" s="58"/>
      <c r="K18" s="55"/>
    </row>
    <row r="19" spans="1:11" ht="12.75">
      <c r="A19" s="55"/>
      <c r="B19" s="176"/>
      <c r="C19" s="176"/>
      <c r="D19" s="176"/>
      <c r="E19" s="268"/>
      <c r="F19" s="176"/>
      <c r="G19" s="330"/>
      <c r="H19" s="316"/>
      <c r="I19" s="372"/>
      <c r="J19" s="373"/>
      <c r="K19" s="55"/>
    </row>
    <row r="20" spans="1:11" ht="12.75">
      <c r="A20" s="59" t="s">
        <v>99</v>
      </c>
      <c r="B20" s="175" t="s">
        <v>247</v>
      </c>
      <c r="C20" s="178" t="s">
        <v>0</v>
      </c>
      <c r="D20" s="175" t="s">
        <v>202</v>
      </c>
      <c r="E20" s="178" t="s">
        <v>0</v>
      </c>
      <c r="F20" s="175" t="s">
        <v>248</v>
      </c>
      <c r="G20" s="178" t="s">
        <v>0</v>
      </c>
      <c r="H20" s="175" t="s">
        <v>249</v>
      </c>
      <c r="I20" s="178" t="s">
        <v>0</v>
      </c>
      <c r="J20" s="175" t="s">
        <v>214</v>
      </c>
      <c r="K20" s="297" t="s">
        <v>0</v>
      </c>
    </row>
    <row r="21" spans="1:11" ht="12.75">
      <c r="A21" s="55"/>
      <c r="B21" s="176"/>
      <c r="C21" s="176"/>
      <c r="D21" s="376"/>
      <c r="E21" s="176"/>
      <c r="F21" s="176"/>
      <c r="G21" s="176"/>
      <c r="H21" s="375"/>
      <c r="I21" s="176"/>
      <c r="J21" s="176"/>
      <c r="K21" s="58"/>
    </row>
    <row r="22" spans="1:11" ht="12.75">
      <c r="A22" s="62" t="s">
        <v>130</v>
      </c>
      <c r="B22" s="177">
        <v>9723</v>
      </c>
      <c r="C22" s="192">
        <f>B22/B10*100</f>
        <v>13.185516680227828</v>
      </c>
      <c r="D22" s="177">
        <v>9730</v>
      </c>
      <c r="E22" s="179">
        <f>D22/C10*100</f>
        <v>14.32673194434219</v>
      </c>
      <c r="F22" s="99">
        <v>26298</v>
      </c>
      <c r="G22" s="179">
        <f>F22/E10*100</f>
        <v>11.643547523012145</v>
      </c>
      <c r="H22" s="99">
        <v>26605</v>
      </c>
      <c r="I22" s="317">
        <f>H22/F10*100</f>
        <v>12.974441252919918</v>
      </c>
      <c r="J22" s="99">
        <v>34977</v>
      </c>
      <c r="K22" s="68">
        <f>+J22/H10*100</f>
        <v>12.49870464006861</v>
      </c>
    </row>
    <row r="23" spans="1:11" ht="12.75">
      <c r="A23" s="62" t="s">
        <v>166</v>
      </c>
      <c r="B23" s="177">
        <v>4806</v>
      </c>
      <c r="C23" s="192">
        <f>B23/B11*100</f>
        <v>8.53504768331883</v>
      </c>
      <c r="D23" s="177">
        <v>4213</v>
      </c>
      <c r="E23" s="179">
        <f>D23/C11*100</f>
        <v>8.107692011623655</v>
      </c>
      <c r="F23" s="99">
        <v>7571</v>
      </c>
      <c r="G23" s="179">
        <f>F23/E11*100</f>
        <v>4.47996118274289</v>
      </c>
      <c r="H23" s="99">
        <v>6990</v>
      </c>
      <c r="I23" s="317">
        <f>H23/F11*100</f>
        <v>4.6805005925955685</v>
      </c>
      <c r="J23" s="99">
        <v>11005</v>
      </c>
      <c r="K23" s="68">
        <f>+J23/H11*100</f>
        <v>5.3908817924865655</v>
      </c>
    </row>
    <row r="24" spans="1:11" ht="12.75">
      <c r="A24" s="62" t="s">
        <v>131</v>
      </c>
      <c r="B24" s="177">
        <v>3707</v>
      </c>
      <c r="C24" s="192">
        <f>B24/B12*100</f>
        <v>16.183532698856197</v>
      </c>
      <c r="D24" s="177">
        <v>2133</v>
      </c>
      <c r="E24" s="179">
        <f>D24/C12*100</f>
        <v>10.723981900452488</v>
      </c>
      <c r="F24" s="99">
        <v>3991</v>
      </c>
      <c r="G24" s="179">
        <f>F24/E12*100</f>
        <v>6.40270803587185</v>
      </c>
      <c r="H24" s="99">
        <v>4589</v>
      </c>
      <c r="I24" s="317">
        <f>H24/F12*100</f>
        <v>8.251816154786736</v>
      </c>
      <c r="J24" s="99">
        <v>4769</v>
      </c>
      <c r="K24" s="68">
        <f>+J24/H12*100</f>
        <v>6.31831370314922</v>
      </c>
    </row>
    <row r="25" spans="1:11" ht="12.75">
      <c r="A25" s="66" t="str">
        <f>+A13</f>
        <v>Konsernihallinto ja muut</v>
      </c>
      <c r="B25" s="347">
        <v>-653</v>
      </c>
      <c r="C25" s="270"/>
      <c r="D25" s="347">
        <v>-601</v>
      </c>
      <c r="E25" s="180"/>
      <c r="F25" s="100">
        <v>12757</v>
      </c>
      <c r="G25" s="180"/>
      <c r="H25" s="100">
        <v>-1508</v>
      </c>
      <c r="I25" s="374"/>
      <c r="J25" s="100">
        <v>-1976</v>
      </c>
      <c r="K25" s="300"/>
    </row>
    <row r="26" spans="1:11" ht="12.75">
      <c r="A26" s="55" t="s">
        <v>246</v>
      </c>
      <c r="B26" s="99">
        <f>SUM(B22:B25)</f>
        <v>17583</v>
      </c>
      <c r="C26" s="179">
        <f>B26/B15*100</f>
        <v>11.625662014109745</v>
      </c>
      <c r="D26" s="99">
        <f>SUM(D22:D25)</f>
        <v>15475</v>
      </c>
      <c r="E26" s="179">
        <f>D26/C15*100</f>
        <v>11.167721496149932</v>
      </c>
      <c r="F26" s="99">
        <f>SUM(F22:F25)</f>
        <v>50617</v>
      </c>
      <c r="G26" s="331">
        <f>F26/E15*100</f>
        <v>11.175260190136399</v>
      </c>
      <c r="H26" s="99">
        <f>SUM(H22:H25)</f>
        <v>36676</v>
      </c>
      <c r="I26" s="317">
        <f>H26/F15*100</f>
        <v>9.02369593618754</v>
      </c>
      <c r="J26" s="99">
        <f>SUM(J22:J25)</f>
        <v>48775</v>
      </c>
      <c r="K26" s="68">
        <f>+J26/H15*100</f>
        <v>8.794420614013736</v>
      </c>
    </row>
    <row r="27" spans="1:10" ht="12.75">
      <c r="A27" s="55"/>
      <c r="B27" s="176"/>
      <c r="C27" s="176"/>
      <c r="D27" s="176"/>
      <c r="E27" s="99"/>
      <c r="F27" s="332"/>
      <c r="G27" s="332"/>
      <c r="H27" s="317"/>
      <c r="I27" s="99"/>
      <c r="J27" s="332"/>
    </row>
    <row r="28" spans="1:10" ht="12.75">
      <c r="A28" s="55"/>
      <c r="B28" s="176"/>
      <c r="C28" s="176"/>
      <c r="D28" s="176"/>
      <c r="E28" s="99"/>
      <c r="F28" s="332"/>
      <c r="G28" s="332"/>
      <c r="H28" s="317"/>
      <c r="I28" s="63"/>
      <c r="J28" s="68"/>
    </row>
    <row r="29" spans="1:8" ht="12.75">
      <c r="A29" s="53" t="s">
        <v>135</v>
      </c>
      <c r="B29" s="53"/>
      <c r="C29" s="53"/>
      <c r="D29" s="53"/>
      <c r="E29" s="193"/>
      <c r="F29" s="193"/>
      <c r="H29" s="200"/>
    </row>
    <row r="30" spans="4:8" ht="12.75">
      <c r="D30" s="200"/>
      <c r="E30" s="261"/>
      <c r="F30" s="261"/>
      <c r="G30" s="70"/>
      <c r="H30" s="200"/>
    </row>
    <row r="31" spans="1:8" ht="12.75">
      <c r="A31" s="71" t="s">
        <v>99</v>
      </c>
      <c r="B31" s="71"/>
      <c r="C31" s="71"/>
      <c r="D31" s="211" t="str">
        <f>F20</f>
        <v>1-9/2008</v>
      </c>
      <c r="E31" s="175" t="s">
        <v>249</v>
      </c>
      <c r="F31" s="211" t="s">
        <v>215</v>
      </c>
      <c r="G31" s="78"/>
      <c r="H31" s="72"/>
    </row>
    <row r="32" spans="1:8" ht="12.75">
      <c r="A32" s="73"/>
      <c r="B32" s="73"/>
      <c r="C32" s="73"/>
      <c r="D32" s="212"/>
      <c r="E32" s="377"/>
      <c r="F32" s="212"/>
      <c r="G32" s="182"/>
      <c r="H32" s="72"/>
    </row>
    <row r="33" spans="1:8" ht="12.75">
      <c r="A33" s="53" t="s">
        <v>136</v>
      </c>
      <c r="B33" s="53"/>
      <c r="C33" s="53"/>
      <c r="D33" s="193"/>
      <c r="E33" s="378"/>
      <c r="F33" s="193"/>
      <c r="G33" s="183"/>
      <c r="H33" s="72"/>
    </row>
    <row r="34" spans="1:8" ht="12.75">
      <c r="A34" s="52" t="s">
        <v>130</v>
      </c>
      <c r="D34" s="194">
        <v>272673</v>
      </c>
      <c r="E34" s="194">
        <v>264576</v>
      </c>
      <c r="F34" s="194">
        <v>250980</v>
      </c>
      <c r="G34" s="74"/>
      <c r="H34" s="72"/>
    </row>
    <row r="35" spans="1:8" ht="12.75">
      <c r="A35" s="62" t="s">
        <v>166</v>
      </c>
      <c r="B35" s="62"/>
      <c r="C35" s="62"/>
      <c r="D35" s="195">
        <v>74500</v>
      </c>
      <c r="E35" s="195">
        <v>74674</v>
      </c>
      <c r="F35" s="195">
        <v>75508</v>
      </c>
      <c r="G35" s="74"/>
      <c r="H35" s="72"/>
    </row>
    <row r="36" spans="1:8" ht="12.75">
      <c r="A36" s="72" t="s">
        <v>131</v>
      </c>
      <c r="B36" s="72"/>
      <c r="C36" s="72"/>
      <c r="D36" s="195">
        <v>97478</v>
      </c>
      <c r="E36" s="195">
        <v>74573</v>
      </c>
      <c r="F36" s="195">
        <v>78311</v>
      </c>
      <c r="G36" s="74"/>
      <c r="H36" s="72"/>
    </row>
    <row r="37" spans="1:8" ht="12.75">
      <c r="A37" s="72" t="s">
        <v>132</v>
      </c>
      <c r="B37" s="72"/>
      <c r="C37" s="72"/>
      <c r="D37" s="195">
        <v>443</v>
      </c>
      <c r="E37" s="195">
        <v>2875</v>
      </c>
      <c r="F37" s="195">
        <v>2814</v>
      </c>
      <c r="G37" s="74"/>
      <c r="H37" s="72"/>
    </row>
    <row r="38" spans="1:8" ht="12.75">
      <c r="A38" s="75" t="s">
        <v>137</v>
      </c>
      <c r="B38" s="75"/>
      <c r="C38" s="75"/>
      <c r="D38" s="196">
        <v>19420</v>
      </c>
      <c r="E38" s="196">
        <v>13117</v>
      </c>
      <c r="F38" s="196">
        <v>30712</v>
      </c>
      <c r="G38" s="74"/>
      <c r="H38" s="72"/>
    </row>
    <row r="39" spans="1:9" ht="12.75">
      <c r="A39" s="55" t="s">
        <v>246</v>
      </c>
      <c r="D39" s="194">
        <f>SUM(D34:D38)</f>
        <v>464514</v>
      </c>
      <c r="E39" s="194">
        <f>SUM(E34:E38)</f>
        <v>429815</v>
      </c>
      <c r="F39" s="194">
        <f>SUM(F34:F38)</f>
        <v>438325</v>
      </c>
      <c r="G39" s="74"/>
      <c r="H39" s="72"/>
      <c r="I39" s="70"/>
    </row>
    <row r="40" spans="4:8" ht="12.75">
      <c r="D40" s="194"/>
      <c r="E40" s="194"/>
      <c r="F40" s="194"/>
      <c r="G40" s="74"/>
      <c r="H40" s="72"/>
    </row>
    <row r="41" spans="1:8" ht="12.75">
      <c r="A41" s="53" t="s">
        <v>55</v>
      </c>
      <c r="B41" s="53"/>
      <c r="C41" s="53"/>
      <c r="D41" s="193"/>
      <c r="E41" s="193"/>
      <c r="F41" s="193"/>
      <c r="G41" s="183"/>
      <c r="H41" s="72"/>
    </row>
    <row r="42" spans="1:8" ht="12.75">
      <c r="A42" s="52" t="s">
        <v>130</v>
      </c>
      <c r="D42" s="194">
        <v>42747</v>
      </c>
      <c r="E42" s="194">
        <v>51660</v>
      </c>
      <c r="F42" s="194">
        <v>36935</v>
      </c>
      <c r="G42" s="74"/>
      <c r="H42" s="72"/>
    </row>
    <row r="43" spans="1:8" ht="12.75">
      <c r="A43" s="62" t="s">
        <v>166</v>
      </c>
      <c r="B43" s="62"/>
      <c r="C43" s="62"/>
      <c r="D43" s="195">
        <v>30647</v>
      </c>
      <c r="E43" s="195">
        <v>29918</v>
      </c>
      <c r="F43" s="195">
        <v>32447</v>
      </c>
      <c r="G43" s="74"/>
      <c r="H43" s="72"/>
    </row>
    <row r="44" spans="1:9" ht="12.75">
      <c r="A44" s="72" t="s">
        <v>131</v>
      </c>
      <c r="B44" s="72"/>
      <c r="C44" s="72"/>
      <c r="D44" s="195">
        <v>20337</v>
      </c>
      <c r="E44" s="195">
        <v>13427</v>
      </c>
      <c r="F44" s="195">
        <v>17046</v>
      </c>
      <c r="G44" s="74"/>
      <c r="H44" s="72"/>
      <c r="I44" s="70"/>
    </row>
    <row r="45" spans="1:9" ht="12.75">
      <c r="A45" s="72" t="s">
        <v>132</v>
      </c>
      <c r="B45" s="72"/>
      <c r="C45" s="72"/>
      <c r="D45" s="195">
        <v>651</v>
      </c>
      <c r="E45" s="195">
        <v>765</v>
      </c>
      <c r="F45" s="195">
        <v>667</v>
      </c>
      <c r="G45" s="74"/>
      <c r="H45" s="72"/>
      <c r="I45" s="70"/>
    </row>
    <row r="46" spans="1:8" ht="12.75">
      <c r="A46" s="75" t="s">
        <v>138</v>
      </c>
      <c r="B46" s="75"/>
      <c r="C46" s="75"/>
      <c r="D46" s="196">
        <v>164640</v>
      </c>
      <c r="E46" s="196">
        <v>153927</v>
      </c>
      <c r="F46" s="196">
        <v>148886</v>
      </c>
      <c r="G46" s="74"/>
      <c r="H46" s="72"/>
    </row>
    <row r="47" spans="1:8" ht="12.75">
      <c r="A47" s="55" t="s">
        <v>246</v>
      </c>
      <c r="C47" s="200"/>
      <c r="D47" s="194">
        <f>SUM(D42:D46)</f>
        <v>259022</v>
      </c>
      <c r="E47" s="194">
        <f>SUM(E42:E46)</f>
        <v>249697</v>
      </c>
      <c r="F47" s="194">
        <f>SUM(F42:F46)</f>
        <v>235981</v>
      </c>
      <c r="G47" s="74"/>
      <c r="H47" s="72"/>
    </row>
    <row r="48" spans="2:8" ht="12.75">
      <c r="B48" s="200"/>
      <c r="C48" s="200"/>
      <c r="E48" s="194"/>
      <c r="F48" s="194"/>
      <c r="G48" s="70"/>
      <c r="H48" s="72"/>
    </row>
    <row r="49" spans="1:8" ht="12.75">
      <c r="A49" s="181">
        <v>1000</v>
      </c>
      <c r="B49" s="213" t="str">
        <f>B20</f>
        <v>7-9/2008</v>
      </c>
      <c r="C49" s="213" t="str">
        <f>D20</f>
        <v>7-9/2007</v>
      </c>
      <c r="D49" s="213" t="str">
        <f>F20</f>
        <v>1-9/2008</v>
      </c>
      <c r="E49" s="385" t="str">
        <f>H20</f>
        <v>1-9/2007</v>
      </c>
      <c r="F49" s="213" t="str">
        <f>+J20</f>
        <v>1-12/2007</v>
      </c>
      <c r="G49" s="184"/>
      <c r="H49" s="72"/>
    </row>
    <row r="50" spans="1:8" ht="12.75">
      <c r="A50" s="53" t="s">
        <v>139</v>
      </c>
      <c r="B50" s="197"/>
      <c r="C50" s="379"/>
      <c r="D50" s="197"/>
      <c r="E50" s="379"/>
      <c r="F50" s="197"/>
      <c r="G50" s="183"/>
      <c r="H50" s="72"/>
    </row>
    <row r="51" spans="1:8" ht="12.75">
      <c r="A51" s="52" t="s">
        <v>130</v>
      </c>
      <c r="B51" s="194">
        <v>11003</v>
      </c>
      <c r="C51" s="194">
        <v>8283</v>
      </c>
      <c r="D51" s="194">
        <v>25317</v>
      </c>
      <c r="E51" s="194">
        <v>52136</v>
      </c>
      <c r="F51" s="194">
        <v>60704</v>
      </c>
      <c r="G51" s="74"/>
      <c r="H51" s="72"/>
    </row>
    <row r="52" spans="1:8" ht="12.75">
      <c r="A52" s="62" t="s">
        <v>166</v>
      </c>
      <c r="B52" s="177">
        <v>1336</v>
      </c>
      <c r="C52" s="177">
        <v>-394</v>
      </c>
      <c r="D52" s="177">
        <v>6109</v>
      </c>
      <c r="E52" s="195">
        <v>16941</v>
      </c>
      <c r="F52" s="177">
        <v>20040</v>
      </c>
      <c r="G52" s="74"/>
      <c r="H52" s="72"/>
    </row>
    <row r="53" spans="1:8" ht="12.75">
      <c r="A53" s="72" t="s">
        <v>131</v>
      </c>
      <c r="B53" s="195">
        <v>8399</v>
      </c>
      <c r="C53" s="195">
        <v>4918</v>
      </c>
      <c r="D53" s="195">
        <v>20733</v>
      </c>
      <c r="E53" s="195">
        <v>8388</v>
      </c>
      <c r="F53" s="195">
        <v>12267</v>
      </c>
      <c r="G53" s="74"/>
      <c r="H53" s="72"/>
    </row>
    <row r="54" spans="1:8" ht="12.75">
      <c r="A54" s="75" t="s">
        <v>132</v>
      </c>
      <c r="B54" s="196">
        <v>79</v>
      </c>
      <c r="C54" s="196">
        <v>130</v>
      </c>
      <c r="D54" s="196">
        <v>79</v>
      </c>
      <c r="E54" s="196">
        <v>173</v>
      </c>
      <c r="F54" s="196">
        <v>176</v>
      </c>
      <c r="G54" s="74"/>
      <c r="H54" s="72"/>
    </row>
    <row r="55" spans="1:10" ht="12.75">
      <c r="A55" s="55" t="s">
        <v>246</v>
      </c>
      <c r="B55" s="194">
        <f>SUM(B51:B54)</f>
        <v>20817</v>
      </c>
      <c r="C55" s="194">
        <f>SUM(C51:C54)</f>
        <v>12937</v>
      </c>
      <c r="D55" s="194">
        <f>SUM(D51:D54)</f>
        <v>52238</v>
      </c>
      <c r="E55" s="194">
        <f>SUM(E51:E54)</f>
        <v>77638</v>
      </c>
      <c r="F55" s="194">
        <f>SUM(F51:F54)</f>
        <v>93187</v>
      </c>
      <c r="G55" s="74"/>
      <c r="H55" s="74"/>
      <c r="J55" s="70"/>
    </row>
    <row r="56" spans="2:8" ht="12.75">
      <c r="B56" s="194"/>
      <c r="C56" s="194"/>
      <c r="D56" s="194"/>
      <c r="E56" s="194"/>
      <c r="F56" s="70"/>
      <c r="G56" s="72"/>
      <c r="H56" s="72"/>
    </row>
    <row r="57" spans="1:8" ht="12.75">
      <c r="A57" s="53" t="s">
        <v>140</v>
      </c>
      <c r="B57" s="197"/>
      <c r="C57" s="197"/>
      <c r="D57" s="197"/>
      <c r="E57" s="197"/>
      <c r="F57" s="101"/>
      <c r="G57" s="183"/>
      <c r="H57" s="72"/>
    </row>
    <row r="58" spans="1:8" ht="12.75">
      <c r="A58" s="52" t="s">
        <v>130</v>
      </c>
      <c r="B58" s="194">
        <v>5739</v>
      </c>
      <c r="C58" s="194">
        <v>5199</v>
      </c>
      <c r="D58" s="194">
        <v>17068</v>
      </c>
      <c r="E58" s="194">
        <v>14936</v>
      </c>
      <c r="F58" s="194">
        <v>20330</v>
      </c>
      <c r="G58" s="74"/>
      <c r="H58" s="72"/>
    </row>
    <row r="59" spans="1:8" ht="12.75">
      <c r="A59" s="62" t="s">
        <v>166</v>
      </c>
      <c r="B59" s="177">
        <v>2139</v>
      </c>
      <c r="C59" s="177">
        <v>2200</v>
      </c>
      <c r="D59" s="177">
        <v>6382</v>
      </c>
      <c r="E59" s="195">
        <v>5718</v>
      </c>
      <c r="F59" s="177">
        <v>7782</v>
      </c>
      <c r="G59" s="74"/>
      <c r="H59" s="72"/>
    </row>
    <row r="60" spans="1:8" ht="12.75">
      <c r="A60" s="72" t="s">
        <v>131</v>
      </c>
      <c r="B60" s="195">
        <v>1570</v>
      </c>
      <c r="C60" s="195">
        <v>1318</v>
      </c>
      <c r="D60" s="195">
        <v>4615</v>
      </c>
      <c r="E60" s="195">
        <v>3883</v>
      </c>
      <c r="F60" s="195">
        <v>5315</v>
      </c>
      <c r="G60" s="74"/>
      <c r="H60" s="72"/>
    </row>
    <row r="61" spans="1:8" ht="12.75">
      <c r="A61" s="75" t="s">
        <v>132</v>
      </c>
      <c r="B61" s="196">
        <v>0</v>
      </c>
      <c r="C61" s="196">
        <v>2</v>
      </c>
      <c r="D61" s="196">
        <v>2</v>
      </c>
      <c r="E61" s="196">
        <v>3</v>
      </c>
      <c r="F61" s="196">
        <v>5</v>
      </c>
      <c r="G61" s="74"/>
      <c r="H61" s="72"/>
    </row>
    <row r="62" spans="1:8" ht="12.75">
      <c r="A62" s="55" t="s">
        <v>246</v>
      </c>
      <c r="B62" s="194">
        <f>SUM(B58:B61)</f>
        <v>9448</v>
      </c>
      <c r="C62" s="194">
        <f>SUM(C58:C61)</f>
        <v>8719</v>
      </c>
      <c r="D62" s="194">
        <f>SUM(D58:D61)</f>
        <v>28067</v>
      </c>
      <c r="E62" s="194">
        <f>SUM(E58:E61)</f>
        <v>24540</v>
      </c>
      <c r="F62" s="194">
        <f>SUM(F58:F61)</f>
        <v>33432</v>
      </c>
      <c r="G62" s="74"/>
      <c r="H62" s="72"/>
    </row>
    <row r="63" spans="2:8" ht="12.75">
      <c r="B63" s="70"/>
      <c r="C63" s="194"/>
      <c r="D63" s="194"/>
      <c r="E63" s="195"/>
      <c r="F63" s="70"/>
      <c r="G63" s="72"/>
      <c r="H63" s="72"/>
    </row>
    <row r="64" ht="12.75">
      <c r="E64" s="70"/>
    </row>
    <row r="65" spans="1:6" ht="37.5" customHeight="1">
      <c r="A65" s="396" t="s">
        <v>236</v>
      </c>
      <c r="B65" s="396"/>
      <c r="C65" s="396"/>
      <c r="D65" s="396"/>
      <c r="E65" s="396"/>
      <c r="F65" s="396"/>
    </row>
    <row r="66" ht="12.75">
      <c r="E66" s="70"/>
    </row>
  </sheetData>
  <mergeCells count="1">
    <mergeCell ref="A65:F65"/>
  </mergeCells>
  <printOptions/>
  <pageMargins left="0.59" right="0.2362204724409449" top="0.7874015748031497" bottom="0.5905511811023623" header="0.5118110236220472" footer="0.5118110236220472"/>
  <pageSetup horizontalDpi="1200" verticalDpi="12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7">
      <selection activeCell="B29" sqref="B29:B32"/>
    </sheetView>
  </sheetViews>
  <sheetFormatPr defaultColWidth="9.140625" defaultRowHeight="12.75"/>
  <cols>
    <col min="1" max="1" width="31.28125" style="52" customWidth="1"/>
    <col min="2" max="5" width="12.57421875" style="52" customWidth="1"/>
    <col min="6" max="6" width="12.57421875" style="257" customWidth="1"/>
    <col min="7" max="8" width="12.57421875" style="200" customWidth="1"/>
    <col min="9" max="9" width="12.57421875" style="52" customWidth="1"/>
    <col min="10" max="10" width="9.8515625" style="52" customWidth="1"/>
    <col min="11" max="11" width="10.140625" style="52" bestFit="1" customWidth="1"/>
    <col min="12" max="16384" width="9.140625" style="52" customWidth="1"/>
  </cols>
  <sheetData>
    <row r="1" spans="1:9" ht="12.75">
      <c r="A1" s="51" t="s">
        <v>126</v>
      </c>
      <c r="B1" s="51"/>
      <c r="C1" s="51"/>
      <c r="D1" s="51"/>
      <c r="E1" s="51"/>
      <c r="F1" s="236"/>
      <c r="G1" s="255"/>
      <c r="H1" s="255"/>
      <c r="I1" s="51"/>
    </row>
    <row r="4" spans="1:9" ht="15.75">
      <c r="A4" s="113" t="s">
        <v>165</v>
      </c>
      <c r="B4" s="113"/>
      <c r="C4" s="113"/>
      <c r="D4" s="113"/>
      <c r="E4" s="113"/>
      <c r="F4" s="256"/>
      <c r="G4" s="193"/>
      <c r="H4" s="193"/>
      <c r="I4" s="53"/>
    </row>
    <row r="5" ht="12.75">
      <c r="J5" s="53"/>
    </row>
    <row r="6" spans="1:10" ht="12.75">
      <c r="A6" s="71" t="s">
        <v>99</v>
      </c>
      <c r="B6" s="198" t="s">
        <v>247</v>
      </c>
      <c r="C6" s="198" t="s">
        <v>239</v>
      </c>
      <c r="D6" s="198" t="s">
        <v>225</v>
      </c>
      <c r="E6" s="198" t="s">
        <v>213</v>
      </c>
      <c r="F6" s="198" t="s">
        <v>202</v>
      </c>
      <c r="G6" s="258" t="s">
        <v>201</v>
      </c>
      <c r="H6" s="258" t="s">
        <v>156</v>
      </c>
      <c r="I6" s="77" t="s">
        <v>164</v>
      </c>
      <c r="J6" s="78"/>
    </row>
    <row r="7" spans="1:10" ht="12.75">
      <c r="A7" s="72"/>
      <c r="B7" s="199"/>
      <c r="C7" s="199"/>
      <c r="D7" s="199"/>
      <c r="E7" s="199"/>
      <c r="F7" s="199"/>
      <c r="G7" s="259"/>
      <c r="H7" s="199"/>
      <c r="I7" s="72"/>
      <c r="J7" s="78"/>
    </row>
    <row r="8" spans="1:9" ht="12.75">
      <c r="A8" s="53" t="s">
        <v>1</v>
      </c>
      <c r="B8" s="193"/>
      <c r="C8" s="193"/>
      <c r="D8" s="193"/>
      <c r="E8" s="193"/>
      <c r="F8" s="193"/>
      <c r="G8" s="260"/>
      <c r="H8" s="193"/>
      <c r="I8" s="53"/>
    </row>
    <row r="9" spans="1:14" ht="12.75">
      <c r="A9" s="52" t="s">
        <v>130</v>
      </c>
      <c r="B9" s="194">
        <v>73740</v>
      </c>
      <c r="C9" s="194">
        <v>76639</v>
      </c>
      <c r="D9" s="194">
        <v>75480</v>
      </c>
      <c r="E9" s="194">
        <v>74788</v>
      </c>
      <c r="F9" s="194">
        <v>67915</v>
      </c>
      <c r="G9" s="261">
        <v>71744</v>
      </c>
      <c r="H9" s="194">
        <v>65398</v>
      </c>
      <c r="I9" s="70">
        <v>53765</v>
      </c>
      <c r="J9" s="70"/>
      <c r="K9" s="79"/>
      <c r="L9" s="79"/>
      <c r="M9" s="79"/>
      <c r="N9" s="79"/>
    </row>
    <row r="10" spans="1:12" ht="12.75">
      <c r="A10" s="62" t="s">
        <v>166</v>
      </c>
      <c r="B10" s="177">
        <v>56309</v>
      </c>
      <c r="C10" s="177">
        <v>57114</v>
      </c>
      <c r="D10" s="177">
        <v>55574</v>
      </c>
      <c r="E10" s="177">
        <v>54798</v>
      </c>
      <c r="F10" s="177">
        <v>51963</v>
      </c>
      <c r="G10" s="262">
        <v>48660</v>
      </c>
      <c r="H10" s="194">
        <v>48720</v>
      </c>
      <c r="I10" s="70">
        <v>44584</v>
      </c>
      <c r="J10" s="70"/>
      <c r="K10" s="79"/>
      <c r="L10" s="79"/>
    </row>
    <row r="11" spans="1:12" ht="12.75">
      <c r="A11" s="72" t="s">
        <v>131</v>
      </c>
      <c r="B11" s="195">
        <v>22906</v>
      </c>
      <c r="C11" s="195">
        <v>22052</v>
      </c>
      <c r="D11" s="195">
        <v>17375</v>
      </c>
      <c r="E11" s="195">
        <v>19867</v>
      </c>
      <c r="F11" s="195">
        <v>19890</v>
      </c>
      <c r="G11" s="259">
        <v>19572</v>
      </c>
      <c r="H11" s="195">
        <v>16150</v>
      </c>
      <c r="I11" s="74">
        <v>18252</v>
      </c>
      <c r="J11" s="70"/>
      <c r="K11" s="79"/>
      <c r="L11" s="79"/>
    </row>
    <row r="12" spans="1:12" ht="12.75">
      <c r="A12" s="72" t="s">
        <v>132</v>
      </c>
      <c r="B12" s="195"/>
      <c r="C12" s="195">
        <v>0</v>
      </c>
      <c r="D12" s="195">
        <v>0</v>
      </c>
      <c r="E12" s="195">
        <v>1</v>
      </c>
      <c r="F12" s="195">
        <v>3</v>
      </c>
      <c r="G12" s="259">
        <v>3</v>
      </c>
      <c r="H12" s="195">
        <v>3</v>
      </c>
      <c r="I12" s="74">
        <v>3</v>
      </c>
      <c r="J12" s="70"/>
      <c r="K12" s="79"/>
      <c r="L12" s="79"/>
    </row>
    <row r="13" spans="1:12" ht="12.75">
      <c r="A13" s="75" t="s">
        <v>133</v>
      </c>
      <c r="B13" s="196">
        <v>-1712</v>
      </c>
      <c r="C13" s="196">
        <v>-1441</v>
      </c>
      <c r="D13" s="196">
        <v>-1098</v>
      </c>
      <c r="E13" s="196">
        <v>-1282</v>
      </c>
      <c r="F13" s="196">
        <v>-1202</v>
      </c>
      <c r="G13" s="263">
        <v>-1220</v>
      </c>
      <c r="H13" s="196">
        <v>-1158</v>
      </c>
      <c r="I13" s="76">
        <v>-1242</v>
      </c>
      <c r="J13" s="70"/>
      <c r="K13" s="79"/>
      <c r="L13" s="79"/>
    </row>
    <row r="14" spans="1:14" ht="12.75">
      <c r="A14" s="55" t="s">
        <v>246</v>
      </c>
      <c r="B14" s="194">
        <f>SUM(B9:B13)</f>
        <v>151243</v>
      </c>
      <c r="C14" s="194">
        <f aca="true" t="shared" si="0" ref="C14:I14">SUM(C9:C13)</f>
        <v>154364</v>
      </c>
      <c r="D14" s="194">
        <f t="shared" si="0"/>
        <v>147331</v>
      </c>
      <c r="E14" s="194">
        <f t="shared" si="0"/>
        <v>148172</v>
      </c>
      <c r="F14" s="194">
        <f t="shared" si="0"/>
        <v>138569</v>
      </c>
      <c r="G14" s="261">
        <f t="shared" si="0"/>
        <v>138759</v>
      </c>
      <c r="H14" s="194">
        <f t="shared" si="0"/>
        <v>129113</v>
      </c>
      <c r="I14" s="70">
        <f t="shared" si="0"/>
        <v>115362</v>
      </c>
      <c r="J14" s="70"/>
      <c r="K14" s="80"/>
      <c r="L14" s="79"/>
      <c r="M14" s="79"/>
      <c r="N14" s="79"/>
    </row>
    <row r="15" spans="2:11" ht="12.75">
      <c r="B15" s="200"/>
      <c r="C15" s="200"/>
      <c r="D15" s="200"/>
      <c r="E15" s="200"/>
      <c r="F15" s="194"/>
      <c r="G15" s="261"/>
      <c r="H15" s="194"/>
      <c r="I15" s="70"/>
      <c r="J15" s="70"/>
      <c r="K15" s="79"/>
    </row>
    <row r="16" spans="1:11" ht="12.75">
      <c r="A16" s="53" t="s">
        <v>8</v>
      </c>
      <c r="B16" s="193"/>
      <c r="C16" s="193"/>
      <c r="D16" s="193"/>
      <c r="E16" s="193"/>
      <c r="F16" s="197"/>
      <c r="G16" s="260"/>
      <c r="H16" s="197"/>
      <c r="I16" s="101"/>
      <c r="J16" s="70"/>
      <c r="K16" s="70"/>
    </row>
    <row r="17" spans="1:12" ht="12.75">
      <c r="A17" s="52" t="s">
        <v>130</v>
      </c>
      <c r="B17" s="194">
        <v>9723</v>
      </c>
      <c r="C17" s="194">
        <v>8151</v>
      </c>
      <c r="D17" s="194">
        <v>8423</v>
      </c>
      <c r="E17" s="194">
        <v>8372</v>
      </c>
      <c r="F17" s="194">
        <v>9730</v>
      </c>
      <c r="G17" s="261">
        <v>8104</v>
      </c>
      <c r="H17" s="194">
        <v>8771</v>
      </c>
      <c r="I17" s="70">
        <v>7104</v>
      </c>
      <c r="J17" s="70"/>
      <c r="K17" s="70"/>
      <c r="L17" s="70"/>
    </row>
    <row r="18" spans="1:12" ht="12.75">
      <c r="A18" s="62" t="s">
        <v>166</v>
      </c>
      <c r="B18" s="177">
        <v>4806</v>
      </c>
      <c r="C18" s="177">
        <v>1156</v>
      </c>
      <c r="D18" s="177">
        <v>1609</v>
      </c>
      <c r="E18" s="177">
        <v>4015</v>
      </c>
      <c r="F18" s="177">
        <v>4213</v>
      </c>
      <c r="G18" s="262">
        <v>1690</v>
      </c>
      <c r="H18" s="194">
        <v>1087</v>
      </c>
      <c r="I18" s="70">
        <v>1154</v>
      </c>
      <c r="J18" s="70"/>
      <c r="K18" s="70"/>
      <c r="L18" s="70"/>
    </row>
    <row r="19" spans="1:12" ht="12.75">
      <c r="A19" s="72" t="s">
        <v>131</v>
      </c>
      <c r="B19" s="195">
        <v>3707</v>
      </c>
      <c r="C19" s="195">
        <v>1162</v>
      </c>
      <c r="D19" s="195">
        <v>-878</v>
      </c>
      <c r="E19" s="195">
        <v>180</v>
      </c>
      <c r="F19" s="195">
        <v>2133</v>
      </c>
      <c r="G19" s="259">
        <v>2595</v>
      </c>
      <c r="H19" s="195">
        <v>-139</v>
      </c>
      <c r="I19" s="74">
        <v>3025</v>
      </c>
      <c r="J19" s="70"/>
      <c r="K19" s="70"/>
      <c r="L19" s="70"/>
    </row>
    <row r="20" spans="1:12" ht="12.75">
      <c r="A20" s="75" t="s">
        <v>132</v>
      </c>
      <c r="B20" s="196">
        <v>-653</v>
      </c>
      <c r="C20" s="196">
        <v>-271</v>
      </c>
      <c r="D20" s="196">
        <v>13681</v>
      </c>
      <c r="E20" s="196">
        <v>-468</v>
      </c>
      <c r="F20" s="196">
        <v>-601</v>
      </c>
      <c r="G20" s="263">
        <v>-349</v>
      </c>
      <c r="H20" s="196">
        <v>-558</v>
      </c>
      <c r="I20" s="76">
        <v>-971</v>
      </c>
      <c r="J20" s="70"/>
      <c r="K20" s="70"/>
      <c r="L20" s="70"/>
    </row>
    <row r="21" spans="1:12" ht="12.75">
      <c r="A21" s="55" t="s">
        <v>246</v>
      </c>
      <c r="B21" s="194">
        <f>SUM(B17:B20)</f>
        <v>17583</v>
      </c>
      <c r="C21" s="194">
        <f aca="true" t="shared" si="1" ref="C21:I21">SUM(C17:C20)</f>
        <v>10198</v>
      </c>
      <c r="D21" s="194">
        <f t="shared" si="1"/>
        <v>22835</v>
      </c>
      <c r="E21" s="194">
        <f t="shared" si="1"/>
        <v>12099</v>
      </c>
      <c r="F21" s="194">
        <f t="shared" si="1"/>
        <v>15475</v>
      </c>
      <c r="G21" s="261">
        <f t="shared" si="1"/>
        <v>12040</v>
      </c>
      <c r="H21" s="194">
        <f t="shared" si="1"/>
        <v>9161</v>
      </c>
      <c r="I21" s="70">
        <f t="shared" si="1"/>
        <v>10312</v>
      </c>
      <c r="J21" s="70"/>
      <c r="K21" s="70"/>
      <c r="L21" s="70"/>
    </row>
    <row r="22" spans="2:11" ht="12.75">
      <c r="B22" s="200"/>
      <c r="C22" s="200"/>
      <c r="D22" s="200"/>
      <c r="E22" s="200"/>
      <c r="F22" s="200"/>
      <c r="G22" s="257"/>
      <c r="H22" s="194"/>
      <c r="I22" s="70"/>
      <c r="J22" s="70"/>
      <c r="K22" s="81"/>
    </row>
    <row r="23" spans="1:11" ht="12.75">
      <c r="A23" s="53" t="s">
        <v>141</v>
      </c>
      <c r="B23" s="193"/>
      <c r="C23" s="193"/>
      <c r="D23" s="193"/>
      <c r="E23" s="193"/>
      <c r="F23" s="193"/>
      <c r="G23" s="264"/>
      <c r="H23" s="197"/>
      <c r="I23" s="101"/>
      <c r="J23" s="70"/>
      <c r="K23" s="58"/>
    </row>
    <row r="24" spans="1:11" ht="12.75">
      <c r="A24" s="52" t="s">
        <v>130</v>
      </c>
      <c r="B24" s="201">
        <f aca="true" t="shared" si="2" ref="B24:G24">B17/B9*100</f>
        <v>13.185516680227828</v>
      </c>
      <c r="C24" s="201">
        <f t="shared" si="2"/>
        <v>10.635577186549929</v>
      </c>
      <c r="D24" s="201">
        <f t="shared" si="2"/>
        <v>11.159247482776895</v>
      </c>
      <c r="E24" s="201">
        <f t="shared" si="2"/>
        <v>11.194309247472857</v>
      </c>
      <c r="F24" s="201">
        <f t="shared" si="2"/>
        <v>14.32673194434219</v>
      </c>
      <c r="G24" s="265">
        <f t="shared" si="2"/>
        <v>11.2957181088314</v>
      </c>
      <c r="H24" s="83">
        <f aca="true" t="shared" si="3" ref="F24:H25">H17/H9*100</f>
        <v>13.411725129208843</v>
      </c>
      <c r="I24" s="82">
        <f>I17/I9*100</f>
        <v>13.21305682135218</v>
      </c>
      <c r="J24" s="70"/>
      <c r="K24" s="81"/>
    </row>
    <row r="25" spans="1:11" ht="12.75">
      <c r="A25" s="62" t="s">
        <v>166</v>
      </c>
      <c r="B25" s="192">
        <f>B18/B10*100</f>
        <v>8.53504768331883</v>
      </c>
      <c r="C25" s="192">
        <f aca="true" t="shared" si="4" ref="C25:E26">C18/C10*100</f>
        <v>2.024022131176244</v>
      </c>
      <c r="D25" s="192">
        <f t="shared" si="4"/>
        <v>2.8952387807247995</v>
      </c>
      <c r="E25" s="192">
        <f t="shared" si="4"/>
        <v>7.3269097412314315</v>
      </c>
      <c r="F25" s="192">
        <f t="shared" si="3"/>
        <v>8.107692011623655</v>
      </c>
      <c r="G25" s="190">
        <f>G18/G10*100</f>
        <v>3.473078503904645</v>
      </c>
      <c r="H25" s="83">
        <f t="shared" si="3"/>
        <v>2.2311165845648606</v>
      </c>
      <c r="I25" s="82">
        <f>I18/I10*100</f>
        <v>2.5883725103176025</v>
      </c>
      <c r="J25" s="70"/>
      <c r="K25" s="70"/>
    </row>
    <row r="26" spans="1:11" ht="12.75">
      <c r="A26" s="75" t="s">
        <v>131</v>
      </c>
      <c r="B26" s="234">
        <f>B19/B11*100</f>
        <v>16.183532698856197</v>
      </c>
      <c r="C26" s="234">
        <f t="shared" si="4"/>
        <v>5.269363323054598</v>
      </c>
      <c r="D26" s="234">
        <f t="shared" si="4"/>
        <v>-5.053237410071942</v>
      </c>
      <c r="E26" s="234">
        <f t="shared" si="4"/>
        <v>0.9060250666935119</v>
      </c>
      <c r="F26" s="234">
        <f>F19/F11*100</f>
        <v>10.723981900452488</v>
      </c>
      <c r="G26" s="266">
        <f>G19/G11*100</f>
        <v>13.258736971183325</v>
      </c>
      <c r="H26" s="267">
        <f>+H19/H11*100</f>
        <v>-0.8606811145510836</v>
      </c>
      <c r="I26" s="235">
        <f>+I19/I11*100</f>
        <v>16.573526188910805</v>
      </c>
      <c r="J26" s="70"/>
      <c r="K26" s="70"/>
    </row>
    <row r="27" spans="1:11" ht="12.75">
      <c r="A27" s="55" t="s">
        <v>246</v>
      </c>
      <c r="B27" s="201">
        <f>B21/B14*100</f>
        <v>11.625662014109745</v>
      </c>
      <c r="C27" s="201">
        <f>C21/C14*100</f>
        <v>6.606462646731102</v>
      </c>
      <c r="D27" s="201">
        <f aca="true" t="shared" si="5" ref="D27:I27">D21/D14*100</f>
        <v>15.499114239365783</v>
      </c>
      <c r="E27" s="201">
        <f t="shared" si="5"/>
        <v>8.165510352833195</v>
      </c>
      <c r="F27" s="201">
        <f t="shared" si="5"/>
        <v>11.167721496149932</v>
      </c>
      <c r="G27" s="265">
        <f t="shared" si="5"/>
        <v>8.676914650581223</v>
      </c>
      <c r="H27" s="83">
        <f t="shared" si="5"/>
        <v>7.095335094064889</v>
      </c>
      <c r="I27" s="83">
        <f t="shared" si="5"/>
        <v>8.938818675126992</v>
      </c>
      <c r="J27" s="70"/>
      <c r="K27" s="70"/>
    </row>
    <row r="28" spans="2:11" ht="12.75">
      <c r="B28" s="200"/>
      <c r="C28" s="200"/>
      <c r="D28" s="200"/>
      <c r="E28" s="200"/>
      <c r="F28" s="200"/>
      <c r="G28" s="261"/>
      <c r="H28" s="194"/>
      <c r="I28" s="70"/>
      <c r="J28" s="70"/>
      <c r="K28" s="70"/>
    </row>
    <row r="29" spans="1:10" ht="12.75">
      <c r="A29" s="52" t="s">
        <v>142</v>
      </c>
      <c r="B29" s="194">
        <v>-1346</v>
      </c>
      <c r="C29" s="194">
        <v>-990</v>
      </c>
      <c r="D29" s="194">
        <v>-1100</v>
      </c>
      <c r="E29" s="194">
        <v>-1247</v>
      </c>
      <c r="F29" s="194">
        <v>-1294</v>
      </c>
      <c r="G29" s="261">
        <v>-924</v>
      </c>
      <c r="H29" s="200">
        <v>-852</v>
      </c>
      <c r="I29" s="52">
        <v>-366</v>
      </c>
      <c r="J29" s="70"/>
    </row>
    <row r="30" spans="1:10" ht="12.75">
      <c r="A30" s="75" t="s">
        <v>143</v>
      </c>
      <c r="B30" s="202"/>
      <c r="C30" s="202"/>
      <c r="D30" s="202"/>
      <c r="E30" s="202"/>
      <c r="F30" s="202"/>
      <c r="G30" s="263"/>
      <c r="H30" s="202"/>
      <c r="I30" s="75">
        <v>18</v>
      </c>
      <c r="J30" s="70"/>
    </row>
    <row r="31" spans="1:9" ht="12.75">
      <c r="A31" s="84"/>
      <c r="B31" s="203"/>
      <c r="C31" s="203"/>
      <c r="D31" s="203"/>
      <c r="E31" s="203"/>
      <c r="F31" s="203"/>
      <c r="G31" s="261"/>
      <c r="H31" s="203"/>
      <c r="I31" s="84"/>
    </row>
    <row r="32" spans="1:10" ht="12.75">
      <c r="A32" s="73" t="s">
        <v>11</v>
      </c>
      <c r="B32" s="191">
        <f aca="true" t="shared" si="6" ref="B32:G32">B21+B29+B30</f>
        <v>16237</v>
      </c>
      <c r="C32" s="191">
        <f t="shared" si="6"/>
        <v>9208</v>
      </c>
      <c r="D32" s="191">
        <f t="shared" si="6"/>
        <v>21735</v>
      </c>
      <c r="E32" s="191">
        <f t="shared" si="6"/>
        <v>10852</v>
      </c>
      <c r="F32" s="191">
        <f t="shared" si="6"/>
        <v>14181</v>
      </c>
      <c r="G32" s="191">
        <f t="shared" si="6"/>
        <v>11116</v>
      </c>
      <c r="H32" s="261">
        <f>+H29+H21+H30</f>
        <v>8309</v>
      </c>
      <c r="I32" s="69">
        <f>+I29+I21+I30</f>
        <v>9964</v>
      </c>
      <c r="J32" s="70"/>
    </row>
    <row r="33" ht="12.75">
      <c r="J33" s="70"/>
    </row>
    <row r="34" spans="1:8" ht="27" customHeight="1">
      <c r="A34" s="396" t="s">
        <v>236</v>
      </c>
      <c r="B34" s="396"/>
      <c r="C34" s="396"/>
      <c r="D34" s="396"/>
      <c r="E34" s="396"/>
      <c r="F34" s="396"/>
      <c r="G34" s="396"/>
      <c r="H34" s="396"/>
    </row>
    <row r="37" ht="12.75">
      <c r="D37" s="191"/>
    </row>
    <row r="39" ht="12.75">
      <c r="B39" s="70"/>
    </row>
  </sheetData>
  <mergeCells count="1">
    <mergeCell ref="A34:H34"/>
  </mergeCells>
  <printOptions/>
  <pageMargins left="0.75" right="0.75" top="1" bottom="1" header="0.4921259845" footer="0.4921259845"/>
  <pageSetup fitToHeight="1" fitToWidth="1" horizontalDpi="1200" verticalDpi="12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7">
      <selection activeCell="C25" sqref="C25"/>
    </sheetView>
  </sheetViews>
  <sheetFormatPr defaultColWidth="9.140625" defaultRowHeight="12.75"/>
  <cols>
    <col min="1" max="1" width="38.8515625" style="0" customWidth="1"/>
    <col min="2" max="3" width="10.57421875" style="252" customWidth="1"/>
    <col min="4" max="4" width="10.57421875" style="0" customWidth="1"/>
  </cols>
  <sheetData>
    <row r="1" spans="1:3" ht="12.75">
      <c r="A1" s="51" t="s">
        <v>126</v>
      </c>
      <c r="B1" s="255"/>
      <c r="C1" s="200"/>
    </row>
    <row r="2" spans="1:3" ht="12.75">
      <c r="A2" s="52"/>
      <c r="B2" s="200"/>
      <c r="C2" s="200"/>
    </row>
    <row r="3" spans="1:3" ht="12.75">
      <c r="A3" s="54"/>
      <c r="B3" s="176"/>
      <c r="C3" s="176"/>
    </row>
    <row r="4" spans="1:3" ht="12.75">
      <c r="A4" s="54" t="s">
        <v>193</v>
      </c>
      <c r="B4" s="176"/>
      <c r="C4" s="176"/>
    </row>
    <row r="5" spans="1:3" ht="12.75">
      <c r="A5" s="55"/>
      <c r="B5" s="268"/>
      <c r="C5" s="251"/>
    </row>
    <row r="6" spans="1:9" ht="12.75">
      <c r="A6" s="59" t="s">
        <v>99</v>
      </c>
      <c r="B6" s="175" t="s">
        <v>248</v>
      </c>
      <c r="C6" s="175" t="s">
        <v>249</v>
      </c>
      <c r="D6" s="60" t="s">
        <v>214</v>
      </c>
      <c r="F6" s="215"/>
      <c r="G6" s="215"/>
      <c r="H6" s="215"/>
      <c r="I6" s="215"/>
    </row>
    <row r="7" spans="1:9" ht="12.75">
      <c r="A7" s="55"/>
      <c r="B7" s="176"/>
      <c r="C7" s="176"/>
      <c r="D7" s="55"/>
      <c r="F7" s="215"/>
      <c r="G7" s="215"/>
      <c r="H7" s="215"/>
      <c r="I7" s="215"/>
    </row>
    <row r="8" spans="1:9" ht="12.75">
      <c r="A8" s="62" t="s">
        <v>168</v>
      </c>
      <c r="B8" s="99">
        <v>162117</v>
      </c>
      <c r="C8" s="99">
        <v>124407</v>
      </c>
      <c r="D8" s="63">
        <v>124407</v>
      </c>
      <c r="F8" s="215"/>
      <c r="G8" s="301"/>
      <c r="H8" s="215"/>
      <c r="I8" s="215"/>
    </row>
    <row r="9" spans="1:9" ht="12.75">
      <c r="A9" s="62" t="s">
        <v>169</v>
      </c>
      <c r="B9" s="99">
        <v>294</v>
      </c>
      <c r="C9" s="99">
        <v>42115</v>
      </c>
      <c r="D9" s="63">
        <v>41885</v>
      </c>
      <c r="F9" s="215"/>
      <c r="G9" s="301"/>
      <c r="H9" s="215"/>
      <c r="I9" s="215"/>
    </row>
    <row r="10" spans="1:9" ht="12.75">
      <c r="A10" s="62" t="s">
        <v>174</v>
      </c>
      <c r="B10" s="99">
        <v>2937</v>
      </c>
      <c r="C10" s="99">
        <v>3243</v>
      </c>
      <c r="D10" s="63">
        <v>5403</v>
      </c>
      <c r="F10" s="215"/>
      <c r="G10" s="301"/>
      <c r="H10" s="215"/>
      <c r="I10" s="215"/>
    </row>
    <row r="11" spans="1:9" ht="12.75">
      <c r="A11" s="62" t="s">
        <v>170</v>
      </c>
      <c r="B11" s="99">
        <v>-122</v>
      </c>
      <c r="C11" s="99">
        <v>-2100</v>
      </c>
      <c r="D11" s="63">
        <f>-1588+42</f>
        <v>-1546</v>
      </c>
      <c r="F11" s="215"/>
      <c r="G11" s="301"/>
      <c r="H11" s="215"/>
      <c r="I11" s="215"/>
    </row>
    <row r="12" spans="1:9" ht="12.75">
      <c r="A12" s="62" t="s">
        <v>159</v>
      </c>
      <c r="B12" s="99">
        <v>-6790</v>
      </c>
      <c r="C12" s="99">
        <v>-5649</v>
      </c>
      <c r="D12" s="63">
        <v>-7921</v>
      </c>
      <c r="F12" s="215"/>
      <c r="G12" s="301"/>
      <c r="H12" s="215"/>
      <c r="I12" s="215"/>
    </row>
    <row r="13" spans="1:9" ht="12.75">
      <c r="A13" s="62" t="s">
        <v>209</v>
      </c>
      <c r="B13" s="99"/>
      <c r="C13" s="99">
        <v>121</v>
      </c>
      <c r="D13" s="63">
        <v>228</v>
      </c>
      <c r="F13" s="215"/>
      <c r="G13" s="301"/>
      <c r="H13" s="215"/>
      <c r="I13" s="215"/>
    </row>
    <row r="14" spans="1:9" ht="12.75">
      <c r="A14" s="66" t="s">
        <v>237</v>
      </c>
      <c r="B14" s="100">
        <v>-587</v>
      </c>
      <c r="C14" s="100">
        <v>-221</v>
      </c>
      <c r="D14" s="67">
        <f>-353+14</f>
        <v>-339</v>
      </c>
      <c r="F14" s="215"/>
      <c r="G14" s="58"/>
      <c r="H14" s="215"/>
      <c r="I14" s="215"/>
    </row>
    <row r="15" spans="1:9" ht="12.75">
      <c r="A15" s="55" t="s">
        <v>171</v>
      </c>
      <c r="B15" s="99">
        <f>SUM(B8:B14)</f>
        <v>157849</v>
      </c>
      <c r="C15" s="99">
        <f>SUM(C8:C14)</f>
        <v>161916</v>
      </c>
      <c r="D15" s="63">
        <f>SUM(D8:D14)</f>
        <v>162117</v>
      </c>
      <c r="F15" s="215"/>
      <c r="G15" s="215"/>
      <c r="H15" s="215"/>
      <c r="I15" s="215"/>
    </row>
    <row r="16" spans="1:9" ht="12.75">
      <c r="A16" s="55"/>
      <c r="B16" s="99"/>
      <c r="C16" s="99"/>
      <c r="F16" s="215"/>
      <c r="G16" s="215"/>
      <c r="H16" s="215"/>
      <c r="I16" s="215"/>
    </row>
    <row r="17" spans="1:3" ht="12.75">
      <c r="A17" s="54" t="s">
        <v>192</v>
      </c>
      <c r="C17" s="176"/>
    </row>
    <row r="18" spans="1:8" ht="12.75">
      <c r="A18" s="55"/>
      <c r="B18" s="268"/>
      <c r="C18" s="251"/>
      <c r="H18" s="334"/>
    </row>
    <row r="19" spans="1:10" ht="12.75">
      <c r="A19" s="59" t="s">
        <v>99</v>
      </c>
      <c r="B19" s="175" t="str">
        <f>+B6</f>
        <v>1-9/2008</v>
      </c>
      <c r="C19" s="175" t="str">
        <f>+C6</f>
        <v>1-9/2007</v>
      </c>
      <c r="D19" s="60" t="s">
        <v>214</v>
      </c>
      <c r="F19" s="215"/>
      <c r="G19" s="302"/>
      <c r="H19" s="215"/>
      <c r="I19" s="215"/>
      <c r="J19" s="215"/>
    </row>
    <row r="20" spans="1:10" ht="12.75">
      <c r="A20" s="55"/>
      <c r="B20" s="176"/>
      <c r="C20" s="176"/>
      <c r="D20" s="55"/>
      <c r="F20" s="215"/>
      <c r="G20" s="215"/>
      <c r="H20" s="215"/>
      <c r="I20" s="215"/>
      <c r="J20" s="215"/>
    </row>
    <row r="21" spans="1:10" ht="12.75">
      <c r="A21" s="62" t="s">
        <v>168</v>
      </c>
      <c r="B21" s="99">
        <v>151870</v>
      </c>
      <c r="C21" s="99">
        <v>134038</v>
      </c>
      <c r="D21" s="63">
        <v>134038</v>
      </c>
      <c r="F21" s="302"/>
      <c r="G21" s="301"/>
      <c r="H21" s="302"/>
      <c r="I21" s="215"/>
      <c r="J21" s="215"/>
    </row>
    <row r="22" spans="1:10" ht="12.75">
      <c r="A22" s="62" t="s">
        <v>169</v>
      </c>
      <c r="B22" s="99">
        <v>116</v>
      </c>
      <c r="C22" s="99">
        <v>5510</v>
      </c>
      <c r="D22" s="63">
        <v>5574</v>
      </c>
      <c r="F22" s="215"/>
      <c r="G22" s="301"/>
      <c r="H22" s="215"/>
      <c r="I22" s="215"/>
      <c r="J22" s="215"/>
    </row>
    <row r="23" spans="1:10" ht="12.75">
      <c r="A23" s="62" t="s">
        <v>174</v>
      </c>
      <c r="B23" s="99">
        <v>48782</v>
      </c>
      <c r="C23" s="99">
        <v>27384</v>
      </c>
      <c r="D23" s="63">
        <v>40147</v>
      </c>
      <c r="F23" s="215"/>
      <c r="G23" s="381"/>
      <c r="H23" s="215"/>
      <c r="I23" s="215"/>
      <c r="J23" s="215"/>
    </row>
    <row r="24" spans="1:10" ht="12.75">
      <c r="A24" s="62" t="s">
        <v>170</v>
      </c>
      <c r="B24" s="99">
        <v>-1009</v>
      </c>
      <c r="C24" s="99">
        <v>-1814</v>
      </c>
      <c r="D24" s="63">
        <f>-6474+4378</f>
        <v>-2096</v>
      </c>
      <c r="F24" s="215"/>
      <c r="G24" s="381"/>
      <c r="H24" s="215"/>
      <c r="I24" s="215"/>
      <c r="J24" s="215"/>
    </row>
    <row r="25" spans="1:10" ht="12.75">
      <c r="A25" s="62" t="s">
        <v>159</v>
      </c>
      <c r="B25" s="99">
        <f>-21275-2</f>
        <v>-21277</v>
      </c>
      <c r="C25" s="99">
        <v>-18894</v>
      </c>
      <c r="D25" s="63">
        <v>-25511</v>
      </c>
      <c r="F25" s="215"/>
      <c r="G25" s="301"/>
      <c r="H25" s="215"/>
      <c r="I25" s="215"/>
      <c r="J25" s="215"/>
    </row>
    <row r="26" spans="1:10" ht="12.75">
      <c r="A26" s="62" t="s">
        <v>209</v>
      </c>
      <c r="B26" s="99"/>
      <c r="C26" s="99">
        <v>-121</v>
      </c>
      <c r="D26" s="63">
        <v>-228</v>
      </c>
      <c r="F26" s="302"/>
      <c r="G26" s="301"/>
      <c r="H26" s="215"/>
      <c r="I26" s="215"/>
      <c r="J26" s="215"/>
    </row>
    <row r="27" spans="1:10" ht="12.75">
      <c r="A27" s="66" t="s">
        <v>237</v>
      </c>
      <c r="B27" s="100">
        <f>-187+2</f>
        <v>-185</v>
      </c>
      <c r="C27" s="100">
        <v>-93</v>
      </c>
      <c r="D27" s="67">
        <f>-67+13</f>
        <v>-54</v>
      </c>
      <c r="F27" s="215"/>
      <c r="G27" s="58"/>
      <c r="H27" s="215"/>
      <c r="I27" s="215"/>
      <c r="J27" s="215"/>
    </row>
    <row r="28" spans="1:10" ht="12.75">
      <c r="A28" s="55" t="s">
        <v>171</v>
      </c>
      <c r="B28" s="99">
        <f>SUM(B21:B27)</f>
        <v>178297</v>
      </c>
      <c r="C28" s="99">
        <f>SUM(C21:C27)</f>
        <v>146010</v>
      </c>
      <c r="D28" s="63">
        <f>SUM(D21:D27)</f>
        <v>151870</v>
      </c>
      <c r="F28" s="215"/>
      <c r="G28" s="215"/>
      <c r="H28" s="215"/>
      <c r="I28" s="215"/>
      <c r="J28" s="215"/>
    </row>
    <row r="29" spans="6:10" ht="12.75">
      <c r="F29" s="215"/>
      <c r="G29" s="215"/>
      <c r="H29" s="215"/>
      <c r="I29" s="215"/>
      <c r="J29" s="215"/>
    </row>
    <row r="31" spans="1:3" ht="12.75">
      <c r="A31" s="54" t="s">
        <v>167</v>
      </c>
      <c r="B31" s="176"/>
      <c r="C31" s="176"/>
    </row>
    <row r="32" spans="1:3" ht="12.75">
      <c r="A32" s="55"/>
      <c r="B32" s="268"/>
      <c r="C32" s="251"/>
    </row>
    <row r="33" spans="1:4" ht="12.75">
      <c r="A33" s="59" t="s">
        <v>99</v>
      </c>
      <c r="B33" s="175" t="s">
        <v>248</v>
      </c>
      <c r="C33" s="175" t="s">
        <v>249</v>
      </c>
      <c r="D33" s="60" t="s">
        <v>214</v>
      </c>
    </row>
    <row r="34" spans="1:4" ht="12.75">
      <c r="A34" s="55"/>
      <c r="B34" s="176"/>
      <c r="C34" s="176"/>
      <c r="D34" s="55"/>
    </row>
    <row r="35" spans="1:4" ht="12.75">
      <c r="A35" s="62" t="s">
        <v>172</v>
      </c>
      <c r="B35" s="99">
        <v>1122</v>
      </c>
      <c r="C35" s="99">
        <v>165</v>
      </c>
      <c r="D35" s="63">
        <v>70</v>
      </c>
    </row>
    <row r="36" spans="1:4" ht="12.75">
      <c r="A36" s="66" t="s">
        <v>173</v>
      </c>
      <c r="B36" s="100">
        <v>16739</v>
      </c>
      <c r="C36" s="100">
        <v>9762</v>
      </c>
      <c r="D36" s="67">
        <v>8646</v>
      </c>
    </row>
    <row r="37" spans="1:4" ht="12.75">
      <c r="A37" s="55" t="s">
        <v>98</v>
      </c>
      <c r="B37" s="99">
        <f>SUM(B35:B36)</f>
        <v>17861</v>
      </c>
      <c r="C37" s="99">
        <f>SUM(C35:C36)</f>
        <v>9927</v>
      </c>
      <c r="D37" s="63">
        <f>SUM(D35:D36)</f>
        <v>8716</v>
      </c>
    </row>
    <row r="39" spans="1:4" s="246" customFormat="1" ht="25.5">
      <c r="A39" s="245" t="s">
        <v>221</v>
      </c>
      <c r="B39" s="323">
        <f>19850-15757</f>
        <v>4093</v>
      </c>
      <c r="C39" s="323">
        <f>6541-2145</f>
        <v>4396</v>
      </c>
      <c r="D39" s="393">
        <f>17168/2-3494</f>
        <v>5090</v>
      </c>
    </row>
    <row r="40" ht="12.75">
      <c r="B40" s="32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Lassila &amp; Tikanoja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Maija Sintonen</cp:lastModifiedBy>
  <cp:lastPrinted>2008-10-27T10:40:18Z</cp:lastPrinted>
  <dcterms:created xsi:type="dcterms:W3CDTF">2007-03-05T06:29:45Z</dcterms:created>
  <dcterms:modified xsi:type="dcterms:W3CDTF">2008-10-27T18:58:21Z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display_urn:schemas-microsoft-com:office:office#Edit">
    <vt:lpwstr>Mecklin Maija</vt:lpwstr>
  </property>
  <property fmtid="{D5CDD505-2E9C-101B-9397-08002B2CF9AE}" pid="4" name="xd_Signatu">
    <vt:lpwstr/>
  </property>
  <property fmtid="{D5CDD505-2E9C-101B-9397-08002B2CF9AE}" pid="5" name="Ord">
    <vt:lpwstr>8300.00000000000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Mecklin Maija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ContentType">
    <vt:lpwstr>0x010100D343A773C16CC54B9D823F1B83E340F4</vt:lpwstr>
  </property>
</Properties>
</file>