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0" windowWidth="11805" windowHeight="12255" tabRatio="872" activeTab="12"/>
  </bookViews>
  <sheets>
    <sheet name="KONSERNITULOSLASKELMA" sheetId="1" r:id="rId1"/>
    <sheet name="LAAJA KONSERNITULOSLASKELMA" sheetId="16" r:id="rId2"/>
    <sheet name="KONSERNITASE" sheetId="2" r:id="rId3"/>
    <sheet name="RAHAVIRTALASKELMA " sheetId="3" r:id="rId4"/>
    <sheet name="LASKELMA OMAN PÄÄOMAN MUUTOKSIS" sheetId="20" r:id="rId5"/>
    <sheet name="HANKITUT LIIKETOIMINNOT" sheetId="18" r:id="rId6"/>
    <sheet name="OPERATIIVINEN LIIKEVOITTO" sheetId="12" r:id="rId7"/>
    <sheet name="TUNNUSLUVUT " sheetId="5" r:id="rId8"/>
    <sheet name="TOIMIALATIEDOT" sheetId="6" r:id="rId9"/>
    <sheet name="NELJÄNNEKSITTÄIN" sheetId="9" r:id="rId10"/>
    <sheet name="KÄYTTÖOMAISUUS" sheetId="10" r:id="rId11"/>
    <sheet name="RAHOITUSVARAT JA -VELAT" sheetId="17" r:id="rId12"/>
    <sheet name="VASTUUSITOUMUKSET" sheetId="8" r:id="rId13"/>
  </sheets>
  <externalReferences>
    <externalReference r:id="rId14"/>
  </externalReferences>
  <definedNames>
    <definedName name="_s" localSheetId="1">#REF!</definedName>
    <definedName name="_s" localSheetId="4">#REF!</definedName>
    <definedName name="_s" localSheetId="9">#REF!</definedName>
    <definedName name="_s" localSheetId="8">#REF!</definedName>
    <definedName name="_s" localSheetId="7">#REF!</definedName>
    <definedName name="_s" localSheetId="12">#REF!</definedName>
    <definedName name="_s">#REF!</definedName>
    <definedName name="a" localSheetId="1">#REF!</definedName>
    <definedName name="a" localSheetId="4">#REF!</definedName>
    <definedName name="a" localSheetId="9">#REF!</definedName>
    <definedName name="a" localSheetId="8">#REF!</definedName>
    <definedName name="a" localSheetId="7">#REF!</definedName>
    <definedName name="a" localSheetId="12">#REF!</definedName>
    <definedName name="a">#REF!</definedName>
    <definedName name="d" localSheetId="1">#REF!</definedName>
    <definedName name="d" localSheetId="4">#REF!</definedName>
    <definedName name="d" localSheetId="9">#REF!</definedName>
    <definedName name="d" localSheetId="8">#REF!</definedName>
    <definedName name="d" localSheetId="7">#REF!</definedName>
    <definedName name="d" localSheetId="12">#REF!</definedName>
    <definedName name="d">#REF!</definedName>
    <definedName name="e" localSheetId="4">#REF!</definedName>
    <definedName name="e" localSheetId="7">#REF!</definedName>
    <definedName name="e">#REF!</definedName>
    <definedName name="f" localSheetId="4">#REF!</definedName>
    <definedName name="f" localSheetId="9">#REF!</definedName>
    <definedName name="f" localSheetId="8">#REF!</definedName>
    <definedName name="f" localSheetId="7">#REF!</definedName>
    <definedName name="f">#REF!</definedName>
    <definedName name="g" localSheetId="1">#REF!</definedName>
    <definedName name="g" localSheetId="4">#REF!</definedName>
    <definedName name="g" localSheetId="9">#REF!</definedName>
    <definedName name="g" localSheetId="8">#REF!</definedName>
    <definedName name="g" localSheetId="7">#REF!</definedName>
    <definedName name="g" localSheetId="12">#REF!</definedName>
    <definedName name="g">#REF!</definedName>
    <definedName name="h" localSheetId="1">#REF!</definedName>
    <definedName name="h" localSheetId="4">#REF!</definedName>
    <definedName name="h" localSheetId="9">#REF!</definedName>
    <definedName name="h" localSheetId="8">#REF!</definedName>
    <definedName name="h" localSheetId="7">#REF!</definedName>
    <definedName name="h" localSheetId="12">#REF!</definedName>
    <definedName name="h">#REF!</definedName>
    <definedName name="j" localSheetId="1">#REF!</definedName>
    <definedName name="j" localSheetId="4">#REF!</definedName>
    <definedName name="j" localSheetId="9">#REF!</definedName>
    <definedName name="j" localSheetId="8">#REF!</definedName>
    <definedName name="j" localSheetId="7">#REF!</definedName>
    <definedName name="j" localSheetId="12">#REF!</definedName>
    <definedName name="j">#REF!</definedName>
    <definedName name="k" localSheetId="1">#REF!</definedName>
    <definedName name="k" localSheetId="4">#REF!</definedName>
    <definedName name="k" localSheetId="9">#REF!</definedName>
    <definedName name="k" localSheetId="8">#REF!</definedName>
    <definedName name="k" localSheetId="7">#REF!</definedName>
    <definedName name="k" localSheetId="12">#REF!</definedName>
    <definedName name="k">#REF!</definedName>
    <definedName name="l" localSheetId="1">#REF!</definedName>
    <definedName name="l" localSheetId="4">#REF!</definedName>
    <definedName name="l" localSheetId="9">#REF!</definedName>
    <definedName name="l" localSheetId="8">#REF!</definedName>
    <definedName name="l" localSheetId="7">#REF!</definedName>
    <definedName name="l" localSheetId="12">#REF!</definedName>
    <definedName name="l">#REF!</definedName>
    <definedName name="Print_Area_MI" localSheetId="1">#REF!</definedName>
    <definedName name="Print_Area_MI" localSheetId="4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12">#REF!</definedName>
    <definedName name="Print_Area_MI">#REF!</definedName>
    <definedName name="q" localSheetId="4">#REF!</definedName>
    <definedName name="q" localSheetId="7">#REF!</definedName>
    <definedName name="q">#REF!</definedName>
    <definedName name="RAHOITUS31.8." localSheetId="1">#REF!</definedName>
    <definedName name="RAHOITUS31.8." localSheetId="4">#REF!</definedName>
    <definedName name="RAHOITUS31.8." localSheetId="9">#REF!</definedName>
    <definedName name="RAHOITUS31.8." localSheetId="8">#REF!</definedName>
    <definedName name="RAHOITUS31.8." localSheetId="7">#REF!</definedName>
    <definedName name="RAHOITUS31.8." localSheetId="12">#REF!</definedName>
    <definedName name="RAHOITUS31.8.">#REF!</definedName>
    <definedName name="RAHOITUSPOHJA3112" localSheetId="1">#REF!</definedName>
    <definedName name="RAHOITUSPOHJA3112" localSheetId="4">#REF!</definedName>
    <definedName name="RAHOITUSPOHJA3112" localSheetId="9">#REF!</definedName>
    <definedName name="RAHOITUSPOHJA3112" localSheetId="8">#REF!</definedName>
    <definedName name="RAHOITUSPOHJA3112" localSheetId="7">#REF!</definedName>
    <definedName name="RAHOITUSPOHJA3112" localSheetId="12">#REF!</definedName>
    <definedName name="RAHOITUSPOHJA3112">#REF!</definedName>
    <definedName name="T" localSheetId="1">#REF!</definedName>
    <definedName name="T" localSheetId="4">#REF!</definedName>
    <definedName name="T">#REF!</definedName>
    <definedName name="TASE" localSheetId="1">#REF!</definedName>
    <definedName name="TASE" localSheetId="4">#REF!</definedName>
    <definedName name="TASE" localSheetId="9">#REF!</definedName>
    <definedName name="TASE" localSheetId="8">#REF!</definedName>
    <definedName name="TASE" localSheetId="7">#REF!</definedName>
    <definedName name="TASE" localSheetId="12">#REF!</definedName>
    <definedName name="TASE">#REF!</definedName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4" hidden="1">{#N/A,#N/A,FALSE,"TULOSLASKELMA";#N/A,#N/A,FALSE,"TASE";#N/A,#N/A,FALSE,"TASE  KAUSITTAIN";#N/A,#N/A,FALSE,"TULOSLASKELMA KAUSITTAIN"}</definedName>
    <definedName name="taseet" localSheetId="9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7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TULOSLASKELMA" localSheetId="1">#REF!</definedName>
    <definedName name="TULOSLASKELMA" localSheetId="4">#REF!</definedName>
    <definedName name="TULOSLASKELMA" localSheetId="9">#REF!</definedName>
    <definedName name="TULOSLASKELMA" localSheetId="8">#REF!</definedName>
    <definedName name="TULOSLASKELMA" localSheetId="7">#REF!</definedName>
    <definedName name="TULOSLASKELMA" localSheetId="12">#REF!</definedName>
    <definedName name="TULOSLASKELMA">#REF!</definedName>
    <definedName name="_xlnm.Print_Area" localSheetId="2">KONSERNITASE!$A$1:$D$88</definedName>
    <definedName name="_xlnm.Print_Area" localSheetId="0">KONSERNITULOSLASKELMA!$A$1:$E$38</definedName>
    <definedName name="_xlnm.Print_Area" localSheetId="1">'LAAJA KONSERNITULOSLASKELMA'!$A$1:$G$44</definedName>
    <definedName name="_xlnm.Print_Area" localSheetId="4">#REF!</definedName>
    <definedName name="_xlnm.Print_Area" localSheetId="9">NELJÄNNEKSITTÄIN!$A$1:$F$34</definedName>
    <definedName name="_xlnm.Print_Area" localSheetId="6">'OPERATIIVINEN LIIKEVOITTO'!$A$1:$D$22</definedName>
    <definedName name="_xlnm.Print_Area" localSheetId="3">'RAHAVIRTALASKELMA '!$A$1:$D$65</definedName>
    <definedName name="_xlnm.Print_Area" localSheetId="8">TOIMIALATIEDOT!$A$1:$I$98</definedName>
    <definedName name="_xlnm.Print_Area" localSheetId="7">'TUNNUSLUVUT '!$A$1:$D$36</definedName>
    <definedName name="_xlnm.Print_Area" localSheetId="12">VASTUUSITOUMUKSET!$A$1:$E$96</definedName>
    <definedName name="_xlnm.Print_Area">#REF!</definedName>
    <definedName name="u" localSheetId="1">#REF!</definedName>
    <definedName name="u" localSheetId="4">#REF!</definedName>
    <definedName name="u" localSheetId="9">#REF!</definedName>
    <definedName name="u" localSheetId="8">#REF!</definedName>
    <definedName name="u" localSheetId="7">#REF!</definedName>
    <definedName name="u" localSheetId="12">#REF!</definedName>
    <definedName name="u">#REF!</definedName>
    <definedName name="w" localSheetId="4">#REF!</definedName>
    <definedName name="w" localSheetId="7">#REF!</definedName>
    <definedName name="w">#REF!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4" hidden="1">{#N/A,#N/A,FALSE,"RAHOITUSPOHJA 31.12.96";#N/A,#N/A,FALSE,"RAHOITUSPOHJA 30.4.97";#N/A,#N/A,FALSE,"RAHOITUSPOHJA 31.8.97";#N/A,#N/A,FALSE,"RAHOITUSPOHJA 31.12.97"}</definedName>
    <definedName name="wrn.RAHOITUSPOHJAT." localSheetId="9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7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4" hidden="1">{#N/A,#N/A,FALSE,"TULOSLASKELMA";#N/A,#N/A,FALSE,"TASE";#N/A,#N/A,FALSE,"TASE  KAUSITTAIN";#N/A,#N/A,FALSE,"TULOSLASKELMA KAUSITTAIN"}</definedName>
    <definedName name="wrn.TULOKSET." localSheetId="9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7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  <definedName name="x" localSheetId="4">#REF!</definedName>
    <definedName name="x">#REF!</definedName>
    <definedName name="Y" localSheetId="1">#REF!</definedName>
    <definedName name="Y" localSheetId="4">#REF!</definedName>
    <definedName name="Y">#REF!</definedName>
    <definedName name="ö" localSheetId="1">#REF!</definedName>
    <definedName name="ö" localSheetId="4">#REF!</definedName>
    <definedName name="ö">#REF!</definedName>
  </definedNames>
  <calcPr calcId="145621"/>
</workbook>
</file>

<file path=xl/calcChain.xml><?xml version="1.0" encoding="utf-8"?>
<calcChain xmlns="http://schemas.openxmlformats.org/spreadsheetml/2006/main">
  <c r="B31" i="9" l="1"/>
  <c r="C38" i="6"/>
  <c r="B21" i="9"/>
  <c r="H21" i="20" l="1"/>
  <c r="H23" i="20" s="1"/>
  <c r="B14" i="3" l="1"/>
  <c r="C36" i="6" l="1"/>
  <c r="B13" i="12"/>
  <c r="H42" i="20"/>
  <c r="C35" i="20"/>
  <c r="B18" i="3"/>
  <c r="B25" i="16"/>
  <c r="B23" i="1"/>
  <c r="B12" i="3" s="1"/>
  <c r="B16" i="1"/>
  <c r="P28" i="18" l="1"/>
  <c r="P27" i="18"/>
  <c r="P26" i="18"/>
  <c r="P23" i="18"/>
  <c r="P20" i="18"/>
  <c r="O17" i="18"/>
  <c r="P17" i="18" s="1"/>
  <c r="P18" i="18" s="1"/>
  <c r="P16" i="18"/>
  <c r="P15" i="18"/>
  <c r="P13" i="18"/>
  <c r="P12" i="18"/>
  <c r="P11" i="18"/>
  <c r="P10" i="18"/>
  <c r="P9" i="18"/>
  <c r="P8" i="18"/>
  <c r="N20" i="18"/>
  <c r="N18" i="18"/>
  <c r="N15" i="18"/>
  <c r="N11" i="18"/>
  <c r="N13" i="18"/>
  <c r="L28" i="18"/>
  <c r="L26" i="18"/>
  <c r="L27" i="18"/>
  <c r="L23" i="18"/>
  <c r="L20" i="18"/>
  <c r="J20" i="18"/>
  <c r="L16" i="18"/>
  <c r="L17" i="18"/>
  <c r="L18" i="18"/>
  <c r="L15" i="18"/>
  <c r="L13" i="18"/>
  <c r="L9" i="18"/>
  <c r="L10" i="18"/>
  <c r="L11" i="18"/>
  <c r="L12" i="18"/>
  <c r="L8" i="18"/>
  <c r="J18" i="18"/>
  <c r="J13" i="18"/>
  <c r="B62" i="3"/>
  <c r="B64" i="3" s="1"/>
  <c r="B53" i="3"/>
  <c r="B50" i="3"/>
  <c r="B39" i="3"/>
  <c r="B21" i="3"/>
  <c r="G25" i="16" l="1"/>
  <c r="F24" i="16"/>
  <c r="B36" i="10" l="1"/>
  <c r="B27" i="10"/>
  <c r="B14" i="10"/>
  <c r="B22" i="9" l="1"/>
  <c r="B14" i="9"/>
  <c r="B5" i="9"/>
  <c r="C78" i="6"/>
  <c r="B78" i="6"/>
  <c r="C70" i="6"/>
  <c r="B70" i="6"/>
  <c r="C61" i="6"/>
  <c r="B61" i="6"/>
  <c r="C52" i="6"/>
  <c r="B52" i="6"/>
  <c r="B43" i="6"/>
  <c r="B63" i="6" s="1"/>
  <c r="E37" i="6"/>
  <c r="E39" i="6" s="1"/>
  <c r="C37" i="6"/>
  <c r="C39" i="6" s="1"/>
  <c r="D35" i="6"/>
  <c r="D32" i="6"/>
  <c r="E30" i="6"/>
  <c r="C43" i="6" s="1"/>
  <c r="C63" i="6" s="1"/>
  <c r="C30" i="6"/>
  <c r="F15" i="6"/>
  <c r="E15" i="6"/>
  <c r="C15" i="6"/>
  <c r="B15" i="6"/>
  <c r="G14" i="6"/>
  <c r="D14" i="6"/>
  <c r="G13" i="6"/>
  <c r="D13" i="6"/>
  <c r="G12" i="6"/>
  <c r="D12" i="6"/>
  <c r="D34" i="6" s="1"/>
  <c r="G11" i="6"/>
  <c r="D11" i="6"/>
  <c r="H11" i="6" s="1"/>
  <c r="G10" i="6"/>
  <c r="H10" i="6" s="1"/>
  <c r="D10" i="6"/>
  <c r="D15" i="6" l="1"/>
  <c r="H15" i="6" s="1"/>
  <c r="G15" i="6"/>
  <c r="H13" i="6"/>
  <c r="H12" i="6"/>
  <c r="D33" i="6"/>
  <c r="D37" i="6" l="1"/>
  <c r="C55" i="8"/>
  <c r="H19" i="17"/>
  <c r="G16" i="17"/>
  <c r="G15" i="17"/>
  <c r="G13" i="17"/>
  <c r="G10" i="17"/>
  <c r="G9" i="17"/>
  <c r="G8" i="17"/>
  <c r="C13" i="17"/>
  <c r="J42" i="20" l="1"/>
  <c r="H40" i="20"/>
  <c r="J40" i="20" s="1"/>
  <c r="H39" i="20"/>
  <c r="G41" i="20"/>
  <c r="D36" i="20"/>
  <c r="D43" i="20" s="1"/>
  <c r="F36" i="20"/>
  <c r="H32" i="20"/>
  <c r="J32" i="20" s="1"/>
  <c r="H34" i="20"/>
  <c r="J34" i="20" s="1"/>
  <c r="E33" i="20"/>
  <c r="H33" i="20" s="1"/>
  <c r="C36" i="20"/>
  <c r="C43" i="20" s="1"/>
  <c r="D27" i="1"/>
  <c r="D23" i="1"/>
  <c r="D22" i="1"/>
  <c r="D16" i="1"/>
  <c r="D15" i="1"/>
  <c r="D14" i="1"/>
  <c r="D13" i="1"/>
  <c r="D7" i="1"/>
  <c r="B37" i="1"/>
  <c r="B36" i="1"/>
  <c r="I31" i="20"/>
  <c r="I36" i="20" s="1"/>
  <c r="B20" i="1"/>
  <c r="B9" i="1"/>
  <c r="D9" i="1" s="1"/>
  <c r="B79" i="2"/>
  <c r="B83" i="2" s="1"/>
  <c r="B85" i="2" s="1"/>
  <c r="B74" i="2"/>
  <c r="B76" i="2" s="1"/>
  <c r="B44" i="2"/>
  <c r="B30" i="2"/>
  <c r="B31" i="2"/>
  <c r="B24" i="2"/>
  <c r="B17" i="2"/>
  <c r="B25" i="5"/>
  <c r="B8" i="12" l="1"/>
  <c r="B22" i="12" s="1"/>
  <c r="B33" i="2"/>
  <c r="B46" i="2" s="1"/>
  <c r="H41" i="20"/>
  <c r="E36" i="20"/>
  <c r="E43" i="20" s="1"/>
  <c r="J33" i="20"/>
  <c r="H35" i="20"/>
  <c r="J35" i="20" s="1"/>
  <c r="J39" i="20"/>
  <c r="J41" i="20" s="1"/>
  <c r="B25" i="1"/>
  <c r="B33" i="9" s="1"/>
  <c r="B29" i="1" l="1"/>
  <c r="B8" i="3" s="1"/>
  <c r="B15" i="3" s="1"/>
  <c r="B27" i="3" s="1"/>
  <c r="I29" i="20"/>
  <c r="I43" i="20" s="1"/>
  <c r="G29" i="20"/>
  <c r="F29" i="20"/>
  <c r="B29" i="20"/>
  <c r="B43" i="20" s="1"/>
  <c r="H17" i="20"/>
  <c r="J17" i="20" s="1"/>
  <c r="J22" i="20"/>
  <c r="H22" i="20"/>
  <c r="B23" i="20"/>
  <c r="G21" i="20"/>
  <c r="F21" i="20"/>
  <c r="H20" i="20"/>
  <c r="H10" i="20"/>
  <c r="J10" i="20" s="1"/>
  <c r="H11" i="20"/>
  <c r="J11" i="20" s="1"/>
  <c r="H12" i="20"/>
  <c r="J12" i="20" s="1"/>
  <c r="H13" i="20"/>
  <c r="J13" i="20" s="1"/>
  <c r="D14" i="20"/>
  <c r="D23" i="20" s="1"/>
  <c r="E14" i="20"/>
  <c r="E23" i="20" s="1"/>
  <c r="F14" i="20"/>
  <c r="G14" i="20"/>
  <c r="G23" i="20" s="1"/>
  <c r="I14" i="20"/>
  <c r="I23" i="20" s="1"/>
  <c r="C14" i="20"/>
  <c r="C23" i="20" s="1"/>
  <c r="B52" i="3" l="1"/>
  <c r="B56" i="3" s="1"/>
  <c r="F23" i="20"/>
  <c r="J20" i="20"/>
  <c r="J21" i="20" s="1"/>
  <c r="H29" i="20"/>
  <c r="J29" i="20" s="1"/>
  <c r="F43" i="20"/>
  <c r="B32" i="1"/>
  <c r="G31" i="20" s="1"/>
  <c r="B62" i="2"/>
  <c r="B63" i="2" s="1"/>
  <c r="B66" i="2" s="1"/>
  <c r="B87" i="2" s="1"/>
  <c r="B7" i="16"/>
  <c r="B26" i="16" s="1"/>
  <c r="B29" i="16" s="1"/>
  <c r="H9" i="20"/>
  <c r="H14" i="20" s="1"/>
  <c r="C64" i="3"/>
  <c r="C50" i="3"/>
  <c r="C39" i="3"/>
  <c r="C21" i="3"/>
  <c r="C15" i="3"/>
  <c r="C27" i="3" s="1"/>
  <c r="C83" i="2"/>
  <c r="C76" i="2"/>
  <c r="C63" i="2"/>
  <c r="C66" i="2" s="1"/>
  <c r="B51" i="2"/>
  <c r="C51" i="2"/>
  <c r="C44" i="2"/>
  <c r="C31" i="2"/>
  <c r="C24" i="2"/>
  <c r="C33" i="2" s="1"/>
  <c r="C46" i="2" s="1"/>
  <c r="C17" i="2"/>
  <c r="C25" i="16"/>
  <c r="C21" i="16"/>
  <c r="C11" i="1"/>
  <c r="C20" i="1" l="1"/>
  <c r="D20" i="1" s="1"/>
  <c r="D11" i="1"/>
  <c r="C52" i="3"/>
  <c r="C56" i="3" s="1"/>
  <c r="C85" i="2"/>
  <c r="C87" i="2" s="1"/>
  <c r="H31" i="20"/>
  <c r="G36" i="20"/>
  <c r="G43" i="20" s="1"/>
  <c r="C25" i="1"/>
  <c r="J9" i="20"/>
  <c r="J14" i="20" s="1"/>
  <c r="J23" i="20" s="1"/>
  <c r="D5" i="3"/>
  <c r="D60" i="3" s="1"/>
  <c r="C5" i="5"/>
  <c r="B5" i="5"/>
  <c r="D6" i="12"/>
  <c r="C6" i="12"/>
  <c r="B6" i="12"/>
  <c r="F35" i="16"/>
  <c r="D30" i="16"/>
  <c r="D21" i="16"/>
  <c r="D19" i="16"/>
  <c r="D12" i="16"/>
  <c r="D11" i="16"/>
  <c r="C5" i="16"/>
  <c r="C5" i="3" s="1"/>
  <c r="C60" i="3" s="1"/>
  <c r="B5" i="16"/>
  <c r="B5" i="3" s="1"/>
  <c r="B60" i="3" s="1"/>
  <c r="E33" i="1"/>
  <c r="E9" i="1"/>
  <c r="E7" i="1"/>
  <c r="C29" i="1" l="1"/>
  <c r="D29" i="1" s="1"/>
  <c r="D25" i="1"/>
  <c r="C8" i="12"/>
  <c r="C22" i="12" s="1"/>
  <c r="J31" i="20"/>
  <c r="J36" i="20" s="1"/>
  <c r="J43" i="20" s="1"/>
  <c r="H36" i="20"/>
  <c r="H43" i="20" s="1"/>
  <c r="C35" i="16"/>
  <c r="C32" i="1" l="1"/>
  <c r="C7" i="16"/>
  <c r="C26" i="16" s="1"/>
  <c r="C29" i="16" s="1"/>
</calcChain>
</file>

<file path=xl/sharedStrings.xml><?xml version="1.0" encoding="utf-8"?>
<sst xmlns="http://schemas.openxmlformats.org/spreadsheetml/2006/main" count="605" uniqueCount="331">
  <si>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</si>
  <si>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</si>
  <si>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</si>
  <si>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</si>
  <si>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</si>
  <si>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</si>
  <si>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</si>
  <si>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</si>
  <si>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</si>
  <si>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</si>
  <si>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</si>
  <si>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</si>
  <si>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</si>
  <si>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</si>
  <si>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</si>
  <si>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</si>
  <si>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</si>
  <si>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</si>
  <si>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</si>
  <si>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</si>
  <si>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</si>
  <si>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</si>
  <si>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</si>
  <si>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</si>
  <si>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</si>
  <si>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</si>
  <si>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</si>
  <si>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</si>
  <si>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</si>
  <si>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</si>
  <si>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</si>
  <si>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</si>
  <si>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</si>
  <si>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</si>
  <si>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</si>
  <si>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</si>
  <si>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</si>
  <si>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</si>
  <si>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</si>
  <si>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</si>
  <si>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</si>
  <si>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</si>
  <si>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</si>
  <si>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</si>
  <si>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</si>
  <si>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</si>
  <si>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</si>
  <si>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</si>
  <si>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</si>
  <si>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</si>
  <si>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</si>
  <si>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</si>
  <si>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</si>
  <si>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</si>
  <si>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</si>
  <si>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</si>
  <si>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</si>
  <si>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</si>
  <si>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</si>
  <si>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</si>
  <si>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</si>
  <si>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</si>
  <si>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</si>
  <si>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</si>
  <si>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</si>
  <si>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</si>
  <si>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</si>
  <si>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</si>
  <si>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</si>
  <si>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</si>
  <si>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</si>
  <si>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</si>
  <si>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</si>
  <si>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</si>
  <si>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</si>
  <si>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</si>
  <si>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</si>
  <si>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Myytävissä olevien pitkäaikaisten sijoitusten myynnit</t>
  </si>
  <si>
    <t>Saadut osingot investoinneista</t>
  </si>
  <si>
    <t>Investointien nettorahavirta</t>
  </si>
  <si>
    <t>Rahoituksen rahavirta</t>
  </si>
  <si>
    <t>Osakeannista saadut maksut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</si>
  <si>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</si>
  <si>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</si>
  <si>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</si>
  <si>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</si>
  <si>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</si>
  <si>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</si>
  <si>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</si>
  <si>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</si>
  <si>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</si>
  <si>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</si>
  <si>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</si>
  <si>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</si>
  <si>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</si>
  <si>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</si>
  <si>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</si>
  <si>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</si>
  <si>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</si>
  <si>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</si>
  <si>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</si>
  <si>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</si>
  <si>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</si>
  <si>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</si>
  <si>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</si>
  <si>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</si>
  <si>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</si>
  <si>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</si>
  <si>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</si>
  <si>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</si>
  <si>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</si>
  <si>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</si>
  <si>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</si>
  <si>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</si>
  <si>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</si>
  <si>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</si>
  <si>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</si>
  <si>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Rahoituskulut, netto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</si>
  <si>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</si>
  <si>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</si>
  <si>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</si>
  <si>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</si>
  <si>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</si>
  <si>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</si>
  <si>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</si>
  <si>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</si>
  <si>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</si>
  <si>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</si>
  <si>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</si>
  <si>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</si>
  <si>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</si>
  <si>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</si>
  <si>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</si>
  <si>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</si>
  <si>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</si>
  <si>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</si>
  <si>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</si>
  <si>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</si>
  <si>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</si>
  <si>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</si>
  <si>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</si>
  <si>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</si>
  <si>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</si>
  <si>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</si>
  <si>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</si>
  <si>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</si>
  <si>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</si>
  <si>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</si>
  <si>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</si>
  <si>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</si>
  <si>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Valuuttajohdannaiset</t>
  </si>
  <si>
    <t>Erääntyy 1 vuoden kuluessa</t>
  </si>
  <si>
    <t>Käyvän arvon muutokset on kirjattu rahoitustuottoihin ja -kuluihin.</t>
  </si>
  <si>
    <t>Siirrot erien välillä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</si>
  <si>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</si>
  <si>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</si>
  <si>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</si>
  <si>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</si>
  <si>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</si>
  <si>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</si>
  <si>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</si>
  <si>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</si>
  <si>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</si>
  <si>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Muutos %</t>
  </si>
  <si>
    <t>Kurssierot</t>
  </si>
  <si>
    <t>Voitot kaudella</t>
  </si>
  <si>
    <t>Luokittelun muutoksesta johtuvat oikaisut</t>
  </si>
  <si>
    <t>Tilikauden laaja tulos, verojen jälkeen</t>
  </si>
  <si>
    <t>Tilikauden laajan tuloksen jakautuminen</t>
  </si>
  <si>
    <t>Ulkoinen</t>
  </si>
  <si>
    <t>Eliminoinnit</t>
  </si>
  <si>
    <t>Toimialojen välinen</t>
  </si>
  <si>
    <t>Liikevaihto yhteensä, muutos %</t>
  </si>
  <si>
    <t>Osakkeiden myyntivoitto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</si>
  <si>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</si>
  <si>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</si>
  <si>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</si>
  <si>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</si>
  <si>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</si>
  <si>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</si>
  <si>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</si>
  <si>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</si>
  <si>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Lainat</t>
  </si>
  <si>
    <t>Uusiutuvat energialähteet</t>
  </si>
  <si>
    <t>Omien osakkeiden hankinta</t>
  </si>
  <si>
    <t>Kiinnitykset maanvuokraoikeuteen</t>
  </si>
  <si>
    <t>Arvonalentumiset</t>
  </si>
  <si>
    <t>L&amp;T Biowatin pellettiliiketoiminnan lopetus</t>
  </si>
  <si>
    <t>Gearing, %</t>
  </si>
  <si>
    <t xml:space="preserve">Erääntyy 1–5 vuoden kuluessa </t>
  </si>
  <si>
    <t xml:space="preserve">Yhteensä </t>
  </si>
  <si>
    <t>Moskovan siivousliiketoiminnan lopetus</t>
  </si>
  <si>
    <t>Termiinisopimusten nimellisarvot</t>
  </si>
  <si>
    <t>Termiinisopimuksiin ei ole sovellettu IAS 39:n mukaista suojauslaskentaa.</t>
  </si>
  <si>
    <t>Hyödykejohdannaiset</t>
  </si>
  <si>
    <t>öljytonnia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</si>
  <si>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</si>
  <si>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</si>
  <si>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</si>
  <si>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</si>
  <si>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</si>
  <si>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Arvonmuutosrahasto</t>
  </si>
  <si>
    <t xml:space="preserve">   Myytävissä olevat lyhytaikaiset rahoitusvarat</t>
  </si>
  <si>
    <t>Myytävissä olevat lyhytaikaiset rahoitusvarat</t>
  </si>
  <si>
    <t>Muuntoerot määräysvallattomille omistajille</t>
  </si>
  <si>
    <t>L&amp;T Biowatin arvonalentuminen</t>
  </si>
  <si>
    <t xml:space="preserve"> </t>
  </si>
  <si>
    <t>Koron- ja valuutanvaihtosopimukset</t>
  </si>
  <si>
    <t>Pääoman palautus</t>
  </si>
  <si>
    <t>Arvonalentuminen, liikearvo ja muut aineettomat</t>
  </si>
  <si>
    <t>Myytävissä olevat rahoitusvarat</t>
  </si>
  <si>
    <t>Maksetut osingot ja muu varojenjako</t>
  </si>
  <si>
    <t>Myydyt konserniyritykset vähennettynä myyntihetken rahavaroilla</t>
  </si>
  <si>
    <t>Enintään 1 vuoden kuluessa</t>
  </si>
  <si>
    <t>1-5 vuoden kuluttua</t>
  </si>
  <si>
    <t>Suojauslaskennassa olevien koron- ja valuutanvaihtosopimusten erääntyminen</t>
  </si>
  <si>
    <t>Koronvaihtosopimukset</t>
  </si>
  <si>
    <t>Swapeilla suojataan valuuttamääräisiä lainoja ja niiden käyvän arvon muutokset</t>
  </si>
  <si>
    <t>on esitetty laajassa tuloslaskelmassa. Valuuttamääräisten lainojen</t>
  </si>
  <si>
    <t>KONSERNIN TULOSLASKELMA</t>
  </si>
  <si>
    <t>LAAJA KONSERNIN TULOSLASKELMA</t>
  </si>
  <si>
    <t>1-3/2013</t>
  </si>
  <si>
    <t>Omavaraisuusaste, %</t>
  </si>
  <si>
    <t>Teollisuuspalvelut</t>
  </si>
  <si>
    <t>Kiinteistöpalvelut</t>
  </si>
  <si>
    <t xml:space="preserve">                                                                              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</si>
  <si>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</si>
  <si>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</si>
  <si>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</si>
  <si>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</si>
  <si>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</si>
  <si>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</si>
  <si>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</si>
  <si>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</si>
  <si>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</si>
  <si>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</si>
  <si>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</si>
  <si>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</si>
  <si>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</si>
  <si>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</si>
  <si>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</si>
  <si>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</si>
  <si>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4-6/2013</t>
  </si>
  <si>
    <t>Osuudet osakkuusyrityksissä</t>
  </si>
  <si>
    <t>7-9/2013</t>
  </si>
  <si>
    <t>Erät, joita ei siirretä myöhemmin tulosvaikutteiseksi</t>
  </si>
  <si>
    <t>Erät, jotka saatetaan myöhemmin siirtää tulosvaikutteiseksi</t>
  </si>
  <si>
    <t>Erät, jotka saatetaan myöhemmin siirtää tulosvaikutteiseksi, yhteensä</t>
  </si>
  <si>
    <t>Erät, joita ei siirretä myöhemmin tulosvaikutteiseksi, yhteensä</t>
  </si>
  <si>
    <t>L&amp;T Biowatti Oy:n oman kaluston myynti</t>
  </si>
  <si>
    <t>Arvonalentuminen Ecostream Oy osakkeet</t>
  </si>
  <si>
    <t>10-12/2013</t>
  </si>
  <si>
    <t>1-12/2013</t>
  </si>
  <si>
    <t>VEROVAIKUTUKSET, MUUT LAAJAN TULOKSEN ERÄT</t>
  </si>
  <si>
    <t>Ennen
veroja</t>
  </si>
  <si>
    <t>Verovaikutus</t>
  </si>
  <si>
    <t>Verojen 
jälkeen</t>
  </si>
  <si>
    <t xml:space="preserve">     Myytävissä olevat lyhytaikaiset sijoitukset</t>
  </si>
  <si>
    <t>Muut laajan tuloksen erät</t>
  </si>
  <si>
    <t>Pääoman palautus/osake, €</t>
  </si>
  <si>
    <t>Efektiivinen pääomanpalautustuotto, %</t>
  </si>
  <si>
    <t>Hinta/voittosuhde (P/E)</t>
  </si>
  <si>
    <t>12/2013</t>
  </si>
  <si>
    <t>Arvonmuutos- rahasto</t>
  </si>
  <si>
    <t>Sijoitetun vapaan pääoman rahasto</t>
  </si>
  <si>
    <t>Määräysvallat-tomien omistajien osuus</t>
  </si>
  <si>
    <t xml:space="preserve">Oma pääoma 1.1.2013 </t>
  </si>
  <si>
    <t>Laaja tulos</t>
  </si>
  <si>
    <t>Tilikauden tulos</t>
  </si>
  <si>
    <t>Suojausrahasto käyvän arvon muutos</t>
  </si>
  <si>
    <t>Tilikauden laaja tulos yhteensä</t>
  </si>
  <si>
    <t>Liiketoimet omistajien kanssa</t>
  </si>
  <si>
    <t>Liiketoimet omistajien kanssa yhteensä</t>
  </si>
  <si>
    <t>Muunto-erot</t>
  </si>
  <si>
    <t>Arvon-muutos- rahasto</t>
  </si>
  <si>
    <t xml:space="preserve">  Suojausrahasto käyvän arvon muutos</t>
  </si>
  <si>
    <t xml:space="preserve">  Myytävissä olevat rahoitusvarat</t>
  </si>
  <si>
    <t xml:space="preserve">  Muuntoerot</t>
  </si>
  <si>
    <t>Maksetut osingot</t>
  </si>
  <si>
    <t>Osinko/osake, €</t>
  </si>
  <si>
    <t>Efektiivinen osinkotuotto, %</t>
  </si>
  <si>
    <t>Pääoman palautus/tulos, %</t>
  </si>
  <si>
    <t>Muut muutokset</t>
  </si>
  <si>
    <t>Osakeperusteiset etuudet</t>
  </si>
  <si>
    <t>Palautuneet osingot</t>
  </si>
  <si>
    <t>Osinko/tulos, %</t>
  </si>
  <si>
    <t>Luovutettujen maa-alueiden mahdolliset sulkemiskustannukset</t>
  </si>
  <si>
    <t>Viemäriremontointi-liiketoiminnan lopetus</t>
  </si>
  <si>
    <t>Ruotsin liiketoiminnan liikearvon alaskirjaus</t>
  </si>
  <si>
    <t>Korolliset velat</t>
  </si>
  <si>
    <t>Arvonalentuminen, aineelliset käyttöomaisuushyödykkeet ja pitkäaikaiset varat</t>
  </si>
  <si>
    <t>Muut aineettomat hyödykkeet yrityskaupoista</t>
  </si>
  <si>
    <t>1-3/2014</t>
  </si>
  <si>
    <t>M€</t>
  </si>
  <si>
    <t>3/2013</t>
  </si>
  <si>
    <t>3/2014</t>
  </si>
  <si>
    <t>Oma pääoma 1.1.2014</t>
  </si>
  <si>
    <t>Oma pääoma 31.3.2014</t>
  </si>
  <si>
    <t>Oma pääoma 31.3.2013</t>
  </si>
  <si>
    <t>Bruttoinvestoinnit, milj. €</t>
  </si>
  <si>
    <t>Poistot ja arvonalentumiset, milj. €</t>
  </si>
  <si>
    <t>Korolliset nettovelat, milj. €</t>
  </si>
  <si>
    <t>-</t>
  </si>
  <si>
    <t>* EVA = liikevoitto - sijoitetulle pääomalle (vuosineljännesten keskiarvo) laskettu kustannus. WACC: 2014 6,58 %, 2013 6,52 %</t>
  </si>
  <si>
    <t xml:space="preserve">Käyvän arvon hierarkiataso
   </t>
  </si>
  <si>
    <t>03/2014</t>
  </si>
  <si>
    <t>03/2013</t>
  </si>
  <si>
    <t>arvo oli n. 0,1 milj.euroa positiivinen per 31.3.2014.</t>
  </si>
  <si>
    <t>Koronvaihtosopimusten nimellisarvot</t>
  </si>
  <si>
    <t>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</si>
  <si>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Latvian liiketoiminnan myynti</t>
  </si>
  <si>
    <t>L&amp;T Recoil Oy</t>
  </si>
  <si>
    <t>Tulosvaikutteiseksi siirretyt muuntoerot</t>
  </si>
  <si>
    <t>Muutos</t>
  </si>
  <si>
    <t>Sijoitukset</t>
  </si>
  <si>
    <t>Saamiset</t>
  </si>
  <si>
    <t>Laskennallinen verovelka</t>
  </si>
  <si>
    <t>Hankittu nettovarallisuus</t>
  </si>
  <si>
    <t>Kokonaisvastike</t>
  </si>
  <si>
    <t>Vaikutus rahavirtaan</t>
  </si>
  <si>
    <t>Rahana maksettu vastike</t>
  </si>
  <si>
    <t>Hankitun yrityksen rahavarat</t>
  </si>
  <si>
    <t>Hankintojen kassavirta</t>
  </si>
  <si>
    <t>Poistot aineettomista</t>
  </si>
  <si>
    <t>Nettovaikutus</t>
  </si>
  <si>
    <t>HANKITUT LIIKETOIMINNOT YHTEENLASKETTUNA</t>
  </si>
  <si>
    <t>Paperitiikerit</t>
  </si>
  <si>
    <t>Vaikutus liikevoittoon:</t>
  </si>
  <si>
    <t>Joutsa</t>
  </si>
  <si>
    <t>Investointien kassavirta</t>
  </si>
  <si>
    <t>Muut rahoituksen erät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</si>
</sst>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#,##0\ &quot;€&quot;;[Red]\-#,##0\ &quot;€&quot;"/>
    <numFmt numFmtId="43" formatCode="_-* #,##0.00\ _€_-;\-* #,##0.00\ _€_-;_-* &quot;-&quot;??\ _€_-;_-@_-"/>
    <numFmt numFmtId="165" formatCode="#,##0\ &quot;mk&quot;;[Red]\-#,##0\ &quot;mk&quot;"/>
    <numFmt numFmtId="166" formatCode="#,##0.00\ &quot;mk&quot;;[Red]\-#,##0.00\ &quot;mk&quot;"/>
    <numFmt numFmtId="167" formatCode="#,##0.0"/>
    <numFmt numFmtId="168" formatCode="#,##0.000"/>
    <numFmt numFmtId="169" formatCode="0.0"/>
    <numFmt numFmtId="170" formatCode="#,##0_ ;[Red]\-#,##0\ "/>
    <numFmt numFmtId="171" formatCode="#,##0.00_ ;[Red]\-#,##0.00\ "/>
    <numFmt numFmtId="172" formatCode="0.0000"/>
    <numFmt numFmtId="173" formatCode="0.0\ %"/>
    <numFmt numFmtId="174" formatCode="#,##0.0000"/>
    <numFmt numFmtId="175" formatCode="0.000"/>
  </numFmts>
  <fonts count="8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MS Sans Serif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sz val="12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sz val="11"/>
      <color indexed="53"/>
      <name val="Calibri"/>
      <family val="2"/>
    </font>
    <font>
      <sz val="10"/>
      <name val="Calibri"/>
      <family val="2"/>
    </font>
    <font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22" fillId="0" borderId="0"/>
    <xf numFmtId="0" fontId="3" fillId="0" borderId="0"/>
    <xf numFmtId="0" fontId="4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4" fillId="0" borderId="0"/>
    <xf numFmtId="0" fontId="3" fillId="0" borderId="0"/>
    <xf numFmtId="0" fontId="22" fillId="0" borderId="0"/>
    <xf numFmtId="0" fontId="3" fillId="0" borderId="0"/>
    <xf numFmtId="0" fontId="22" fillId="22" borderId="6" applyNumberFormat="0" applyFont="0" applyAlignment="0" applyProtection="0"/>
    <xf numFmtId="0" fontId="3" fillId="22" borderId="6" applyNumberFormat="0" applyFont="0" applyAlignment="0" applyProtection="0"/>
    <xf numFmtId="0" fontId="31" fillId="20" borderId="8" applyNumberFormat="0" applyAlignment="0" applyProtection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0" fillId="0" borderId="0"/>
    <xf numFmtId="0" fontId="49" fillId="0" borderId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0" applyNumberFormat="0" applyBorder="0" applyAlignment="0" applyProtection="0"/>
    <xf numFmtId="0" fontId="56" fillId="25" borderId="0" applyNumberFormat="0" applyBorder="0" applyAlignment="0" applyProtection="0"/>
    <xf numFmtId="0" fontId="57" fillId="26" borderId="0" applyNumberFormat="0" applyBorder="0" applyAlignment="0" applyProtection="0"/>
    <xf numFmtId="0" fontId="58" fillId="27" borderId="21" applyNumberFormat="0" applyAlignment="0" applyProtection="0"/>
    <xf numFmtId="0" fontId="59" fillId="28" borderId="22" applyNumberFormat="0" applyAlignment="0" applyProtection="0"/>
    <xf numFmtId="0" fontId="60" fillId="28" borderId="21" applyNumberFormat="0" applyAlignment="0" applyProtection="0"/>
    <xf numFmtId="0" fontId="61" fillId="0" borderId="23" applyNumberFormat="0" applyFill="0" applyAlignment="0" applyProtection="0"/>
    <xf numFmtId="0" fontId="62" fillId="29" borderId="24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66" fillId="54" borderId="0" applyNumberFormat="0" applyBorder="0" applyAlignment="0" applyProtection="0"/>
    <xf numFmtId="0" fontId="2" fillId="30" borderId="25" applyNumberFormat="0" applyFont="0" applyAlignment="0" applyProtection="0"/>
    <xf numFmtId="167" fontId="70" fillId="0" borderId="0" applyNumberFormat="0" applyFill="0" applyBorder="0" applyAlignment="0" applyProtection="0"/>
    <xf numFmtId="0" fontId="17" fillId="0" borderId="0"/>
    <xf numFmtId="167" fontId="8" fillId="0" borderId="0"/>
    <xf numFmtId="0" fontId="2" fillId="0" borderId="0"/>
    <xf numFmtId="0" fontId="7" fillId="22" borderId="6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68" fillId="0" borderId="0" applyBorder="0">
      <alignment horizontal="right"/>
    </xf>
    <xf numFmtId="167" fontId="67" fillId="0" borderId="0" applyBorder="0"/>
    <xf numFmtId="167" fontId="67" fillId="0" borderId="0" applyBorder="0">
      <alignment horizontal="right"/>
    </xf>
    <xf numFmtId="167" fontId="8" fillId="0" borderId="11">
      <alignment horizontal="center"/>
    </xf>
    <xf numFmtId="49" fontId="71" fillId="0" borderId="0">
      <alignment horizontal="left"/>
    </xf>
    <xf numFmtId="49" fontId="8" fillId="0" borderId="0" applyFont="0" applyAlignment="0"/>
    <xf numFmtId="167" fontId="9" fillId="0" borderId="0" applyNumberFormat="0" applyFill="0" applyBorder="0" applyAlignment="0"/>
    <xf numFmtId="49" fontId="69" fillId="0" borderId="0">
      <alignment wrapText="1"/>
    </xf>
    <xf numFmtId="0" fontId="72" fillId="0" borderId="11" applyAlignment="0"/>
    <xf numFmtId="49" fontId="8" fillId="0" borderId="11">
      <alignment horizontal="right"/>
    </xf>
    <xf numFmtId="49" fontId="8" fillId="0" borderId="0">
      <alignment horizontal="left"/>
    </xf>
    <xf numFmtId="0" fontId="67" fillId="0" borderId="12"/>
    <xf numFmtId="167" fontId="8" fillId="0" borderId="12">
      <alignment horizontal="right"/>
    </xf>
    <xf numFmtId="167" fontId="67" fillId="0" borderId="12">
      <alignment horizontal="right"/>
    </xf>
    <xf numFmtId="0" fontId="73" fillId="0" borderId="0"/>
    <xf numFmtId="0" fontId="34" fillId="56" borderId="0" applyNumberFormat="0" applyBorder="0" applyAlignment="0" applyProtection="0"/>
    <xf numFmtId="0" fontId="34" fillId="7" borderId="0" applyNumberFormat="0" applyBorder="0" applyAlignment="0" applyProtection="0"/>
    <xf numFmtId="0" fontId="34" fillId="22" borderId="0" applyNumberFormat="0" applyBorder="0" applyAlignment="0" applyProtection="0"/>
    <xf numFmtId="0" fontId="34" fillId="5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57" borderId="0" applyNumberFormat="0" applyBorder="0" applyAlignment="0" applyProtection="0"/>
    <xf numFmtId="0" fontId="34" fillId="9" borderId="0" applyNumberFormat="0" applyBorder="0" applyAlignment="0" applyProtection="0"/>
    <xf numFmtId="0" fontId="34" fillId="23" borderId="0" applyNumberFormat="0" applyBorder="0" applyAlignment="0" applyProtection="0"/>
    <xf numFmtId="0" fontId="34" fillId="57" borderId="0" applyNumberFormat="0" applyBorder="0" applyAlignment="0" applyProtection="0"/>
    <xf numFmtId="0" fontId="34" fillId="8" borderId="0" applyNumberFormat="0" applyBorder="0" applyAlignment="0" applyProtection="0"/>
    <xf numFmtId="0" fontId="34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23" borderId="0" applyNumberFormat="0" applyBorder="0" applyAlignment="0" applyProtection="0"/>
    <xf numFmtId="0" fontId="17" fillId="57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58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" fillId="22" borderId="27" applyNumberFormat="0" applyFont="0" applyAlignment="0" applyProtection="0"/>
    <xf numFmtId="0" fontId="19" fillId="3" borderId="0" applyNumberFormat="0" applyBorder="0" applyAlignment="0" applyProtection="0"/>
    <xf numFmtId="0" fontId="24" fillId="4" borderId="0" applyNumberFormat="0" applyBorder="0" applyAlignment="0" applyProtection="0"/>
    <xf numFmtId="0" fontId="20" fillId="56" borderId="1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29" applyNumberFormat="0" applyFill="0" applyAlignment="0" applyProtection="0"/>
    <xf numFmtId="0" fontId="77" fillId="0" borderId="30" applyNumberFormat="0" applyFill="0" applyAlignment="0" applyProtection="0"/>
    <xf numFmtId="0" fontId="77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31" applyNumberFormat="0" applyFill="0" applyAlignment="0" applyProtection="0"/>
    <xf numFmtId="0" fontId="28" fillId="7" borderId="1" applyNumberFormat="0" applyAlignment="0" applyProtection="0"/>
    <xf numFmtId="0" fontId="33" fillId="21" borderId="2" applyNumberFormat="0" applyAlignment="0" applyProtection="0"/>
    <xf numFmtId="0" fontId="31" fillId="56" borderId="8" applyNumberFormat="0" applyAlignment="0" applyProtection="0"/>
    <xf numFmtId="0" fontId="79" fillId="0" borderId="0" applyNumberFormat="0" applyFill="0" applyBorder="0" applyAlignment="0" applyProtection="0"/>
    <xf numFmtId="3" fontId="80" fillId="0" borderId="0" applyProtection="0">
      <alignment horizontal="center"/>
    </xf>
    <xf numFmtId="0" fontId="81" fillId="0" borderId="0"/>
    <xf numFmtId="43" fontId="7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1" fillId="30" borderId="25" applyNumberFormat="0" applyFont="0" applyAlignment="0" applyProtection="0"/>
    <xf numFmtId="0" fontId="1" fillId="0" borderId="0"/>
    <xf numFmtId="0" fontId="7" fillId="0" borderId="0"/>
  </cellStyleXfs>
  <cellXfs count="530">
    <xf numFmtId="0" fontId="0" fillId="0" borderId="0" xfId="0"/>
    <xf numFmtId="0" fontId="6" fillId="0" borderId="0" xfId="44" applyFont="1"/>
    <xf numFmtId="0" fontId="7" fillId="0" borderId="0" xfId="44" applyFont="1"/>
    <xf numFmtId="0" fontId="8" fillId="0" borderId="0" xfId="44" applyFont="1"/>
    <xf numFmtId="0" fontId="9" fillId="0" borderId="0" xfId="44" applyFont="1"/>
    <xf numFmtId="3" fontId="7" fillId="0" borderId="0" xfId="44" applyNumberFormat="1" applyFont="1"/>
    <xf numFmtId="0" fontId="7" fillId="0" borderId="10" xfId="44" applyFont="1" applyBorder="1" applyAlignment="1">
      <alignment horizontal="left"/>
    </xf>
    <xf numFmtId="0" fontId="7" fillId="0" borderId="0" xfId="44" applyFont="1" applyAlignment="1">
      <alignment horizontal="left"/>
    </xf>
    <xf numFmtId="0" fontId="7" fillId="0" borderId="0" xfId="44" applyFont="1" applyBorder="1" applyAlignment="1">
      <alignment horizontal="left"/>
    </xf>
    <xf numFmtId="0" fontId="9" fillId="0" borderId="0" xfId="44" applyFont="1" applyBorder="1" applyAlignment="1">
      <alignment horizontal="left"/>
    </xf>
    <xf numFmtId="0" fontId="9" fillId="0" borderId="0" xfId="44" quotePrefix="1" applyFont="1" applyAlignment="1">
      <alignment horizontal="left"/>
    </xf>
    <xf numFmtId="0" fontId="7" fillId="0" borderId="0" xfId="44" quotePrefix="1" applyFont="1" applyAlignment="1">
      <alignment horizontal="left"/>
    </xf>
    <xf numFmtId="0" fontId="9" fillId="0" borderId="0" xfId="44" applyFont="1" applyBorder="1"/>
    <xf numFmtId="0" fontId="9" fillId="0" borderId="0" xfId="44" applyFont="1" applyAlignment="1">
      <alignment horizontal="left"/>
    </xf>
    <xf numFmtId="0" fontId="9" fillId="0" borderId="0" xfId="44" applyFont="1" applyAlignment="1">
      <alignment wrapText="1"/>
    </xf>
    <xf numFmtId="0" fontId="7" fillId="0" borderId="0" xfId="44" quotePrefix="1" applyFont="1" applyBorder="1" applyAlignment="1">
      <alignment horizontal="left"/>
    </xf>
    <xf numFmtId="0" fontId="7" fillId="0" borderId="0" xfId="44" quotePrefix="1" applyFont="1" applyAlignment="1">
      <alignment horizontal="left" indent="1"/>
    </xf>
    <xf numFmtId="0" fontId="7" fillId="0" borderId="10" xfId="44" quotePrefix="1" applyFont="1" applyBorder="1" applyAlignment="1">
      <alignment horizontal="left" indent="1"/>
    </xf>
    <xf numFmtId="0" fontId="7" fillId="0" borderId="0" xfId="44" applyFont="1" applyAlignment="1">
      <alignment horizontal="left" indent="1"/>
    </xf>
    <xf numFmtId="0" fontId="7" fillId="0" borderId="0" xfId="44" applyFont="1" applyBorder="1" applyAlignment="1">
      <alignment horizontal="left" indent="1"/>
    </xf>
    <xf numFmtId="0" fontId="7" fillId="0" borderId="10" xfId="44" applyFont="1" applyBorder="1" applyAlignment="1">
      <alignment horizontal="left" wrapText="1" indent="1"/>
    </xf>
    <xf numFmtId="0" fontId="9" fillId="0" borderId="11" xfId="44" applyFont="1" applyBorder="1" applyAlignment="1">
      <alignment horizontal="left"/>
    </xf>
    <xf numFmtId="0" fontId="7" fillId="0" borderId="10" xfId="44" applyFont="1" applyBorder="1" applyAlignment="1">
      <alignment horizontal="left" indent="1"/>
    </xf>
    <xf numFmtId="0" fontId="9" fillId="0" borderId="0" xfId="44" applyFont="1" applyAlignment="1">
      <alignment horizontal="left" indent="1"/>
    </xf>
    <xf numFmtId="0" fontId="10" fillId="0" borderId="0" xfId="52"/>
    <xf numFmtId="3" fontId="10" fillId="0" borderId="0" xfId="52" applyNumberFormat="1"/>
    <xf numFmtId="0" fontId="6" fillId="0" borderId="0" xfId="56" applyFont="1" applyBorder="1"/>
    <xf numFmtId="0" fontId="7" fillId="0" borderId="0" xfId="52" quotePrefix="1" applyFont="1" applyBorder="1" applyAlignment="1">
      <alignment horizontal="left"/>
    </xf>
    <xf numFmtId="6" fontId="7" fillId="0" borderId="10" xfId="52" quotePrefix="1" applyNumberFormat="1" applyFont="1" applyBorder="1" applyAlignment="1">
      <alignment horizontal="left"/>
    </xf>
    <xf numFmtId="0" fontId="9" fillId="0" borderId="0" xfId="52" applyFont="1"/>
    <xf numFmtId="0" fontId="10" fillId="0" borderId="0" xfId="52" applyFont="1"/>
    <xf numFmtId="0" fontId="7" fillId="0" borderId="0" xfId="52" applyFont="1"/>
    <xf numFmtId="0" fontId="7" fillId="0" borderId="0" xfId="52" applyFont="1" applyAlignment="1">
      <alignment horizontal="left" indent="1"/>
    </xf>
    <xf numFmtId="0" fontId="7" fillId="0" borderId="0" xfId="52" applyFont="1" applyBorder="1"/>
    <xf numFmtId="0" fontId="10" fillId="0" borderId="0" xfId="52" applyBorder="1"/>
    <xf numFmtId="0" fontId="7" fillId="0" borderId="10" xfId="52" applyFont="1" applyBorder="1" applyAlignment="1">
      <alignment horizontal="left" indent="1"/>
    </xf>
    <xf numFmtId="0" fontId="9" fillId="0" borderId="0" xfId="52" applyFont="1" applyBorder="1"/>
    <xf numFmtId="0" fontId="7" fillId="0" borderId="0" xfId="57" applyFont="1" applyAlignment="1">
      <alignment horizontal="left"/>
    </xf>
    <xf numFmtId="0" fontId="7" fillId="0" borderId="0" xfId="57" applyFont="1"/>
    <xf numFmtId="0" fontId="3" fillId="0" borderId="0" xfId="57"/>
    <xf numFmtId="0" fontId="9" fillId="0" borderId="0" xfId="57" applyFont="1" applyBorder="1"/>
    <xf numFmtId="0" fontId="3" fillId="0" borderId="10" xfId="57" applyBorder="1"/>
    <xf numFmtId="0" fontId="7" fillId="0" borderId="0" xfId="57" applyFont="1" applyBorder="1"/>
    <xf numFmtId="0" fontId="7" fillId="0" borderId="0" xfId="51" applyFont="1" applyAlignment="1">
      <alignment horizontal="left"/>
    </xf>
    <xf numFmtId="0" fontId="7" fillId="0" borderId="0" xfId="53" applyFont="1"/>
    <xf numFmtId="0" fontId="9" fillId="0" borderId="0" xfId="53" applyFont="1"/>
    <xf numFmtId="0" fontId="9" fillId="0" borderId="0" xfId="51" applyFont="1"/>
    <xf numFmtId="0" fontId="7" fillId="0" borderId="0" xfId="51" applyFont="1"/>
    <xf numFmtId="0" fontId="7" fillId="0" borderId="0" xfId="51" applyFont="1" applyBorder="1"/>
    <xf numFmtId="0" fontId="7" fillId="0" borderId="0" xfId="55" applyFont="1"/>
    <xf numFmtId="3" fontId="7" fillId="0" borderId="0" xfId="51" applyNumberFormat="1" applyFont="1"/>
    <xf numFmtId="167" fontId="7" fillId="0" borderId="0" xfId="51" applyNumberFormat="1" applyFont="1" applyAlignment="1">
      <alignment horizontal="right"/>
    </xf>
    <xf numFmtId="0" fontId="7" fillId="0" borderId="10" xfId="55" applyFont="1" applyBorder="1"/>
    <xf numFmtId="0" fontId="9" fillId="0" borderId="0" xfId="51" applyFont="1" applyBorder="1" applyAlignment="1">
      <alignment horizontal="right"/>
    </xf>
    <xf numFmtId="3" fontId="7" fillId="0" borderId="0" xfId="53" applyNumberFormat="1" applyFont="1" applyAlignment="1">
      <alignment horizontal="right"/>
    </xf>
    <xf numFmtId="3" fontId="7" fillId="0" borderId="0" xfId="53" applyNumberFormat="1" applyFont="1"/>
    <xf numFmtId="6" fontId="7" fillId="0" borderId="10" xfId="53" quotePrefix="1" applyNumberFormat="1" applyFont="1" applyBorder="1"/>
    <xf numFmtId="0" fontId="7" fillId="0" borderId="0" xfId="53" applyFont="1" applyBorder="1"/>
    <xf numFmtId="0" fontId="9" fillId="0" borderId="0" xfId="53" quotePrefix="1" applyFont="1" applyAlignment="1">
      <alignment horizontal="left"/>
    </xf>
    <xf numFmtId="3" fontId="7" fillId="0" borderId="0" xfId="53" applyNumberFormat="1" applyFont="1" applyBorder="1"/>
    <xf numFmtId="0" fontId="7" fillId="0" borderId="10" xfId="53" applyFont="1" applyBorder="1"/>
    <xf numFmtId="0" fontId="9" fillId="0" borderId="0" xfId="53" quotePrefix="1" applyFont="1" applyBorder="1" applyAlignment="1">
      <alignment horizontal="right"/>
    </xf>
    <xf numFmtId="168" fontId="7" fillId="0" borderId="0" xfId="53" applyNumberFormat="1" applyFont="1"/>
    <xf numFmtId="0" fontId="7" fillId="0" borderId="10" xfId="47" quotePrefix="1" applyFont="1" applyBorder="1" applyAlignment="1" applyProtection="1">
      <alignment horizontal="left"/>
    </xf>
    <xf numFmtId="6" fontId="7" fillId="0" borderId="10" xfId="46" quotePrefix="1" applyNumberFormat="1" applyFont="1" applyBorder="1"/>
    <xf numFmtId="3" fontId="7" fillId="0" borderId="10" xfId="51" applyNumberFormat="1" applyFont="1" applyFill="1" applyBorder="1"/>
    <xf numFmtId="0" fontId="15" fillId="0" borderId="0" xfId="52" applyFont="1"/>
    <xf numFmtId="0" fontId="6" fillId="0" borderId="0" xfId="57" applyFont="1" applyBorder="1"/>
    <xf numFmtId="0" fontId="6" fillId="0" borderId="0" xfId="53" applyFont="1"/>
    <xf numFmtId="3" fontId="7" fillId="0" borderId="0" xfId="44" applyNumberFormat="1" applyFont="1" applyFill="1"/>
    <xf numFmtId="0" fontId="7" fillId="0" borderId="0" xfId="44" applyFont="1" applyFill="1"/>
    <xf numFmtId="0" fontId="7" fillId="0" borderId="0" xfId="44" applyFont="1" applyFill="1" applyBorder="1"/>
    <xf numFmtId="14" fontId="9" fillId="0" borderId="10" xfId="46" quotePrefix="1" applyNumberFormat="1" applyFont="1" applyFill="1" applyBorder="1" applyAlignment="1">
      <alignment horizontal="right"/>
    </xf>
    <xf numFmtId="0" fontId="7" fillId="0" borderId="0" xfId="57" applyFont="1" applyFill="1"/>
    <xf numFmtId="0" fontId="9" fillId="0" borderId="0" xfId="44" applyFont="1" applyFill="1"/>
    <xf numFmtId="0" fontId="7" fillId="0" borderId="10" xfId="44" applyFont="1" applyFill="1" applyBorder="1" applyAlignment="1">
      <alignment horizontal="left"/>
    </xf>
    <xf numFmtId="0" fontId="7" fillId="0" borderId="0" xfId="44" applyFont="1" applyFill="1" applyAlignment="1">
      <alignment horizontal="left"/>
    </xf>
    <xf numFmtId="0" fontId="7" fillId="0" borderId="0" xfId="44" applyFont="1" applyFill="1" applyBorder="1" applyAlignment="1">
      <alignment horizontal="left"/>
    </xf>
    <xf numFmtId="0" fontId="9" fillId="0" borderId="0" xfId="44" applyFont="1" applyFill="1" applyBorder="1" applyAlignment="1">
      <alignment horizontal="left"/>
    </xf>
    <xf numFmtId="0" fontId="7" fillId="0" borderId="0" xfId="51" applyFont="1" applyFill="1"/>
    <xf numFmtId="0" fontId="9" fillId="0" borderId="10" xfId="51" applyFont="1" applyFill="1" applyBorder="1" applyAlignment="1">
      <alignment horizontal="right"/>
    </xf>
    <xf numFmtId="169" fontId="7" fillId="0" borderId="0" xfId="51" applyNumberFormat="1" applyFont="1" applyFill="1"/>
    <xf numFmtId="169" fontId="7" fillId="0" borderId="10" xfId="51" applyNumberFormat="1" applyFont="1" applyFill="1" applyBorder="1"/>
    <xf numFmtId="0" fontId="9" fillId="0" borderId="0" xfId="53" quotePrefix="1" applyFont="1" applyBorder="1" applyAlignment="1">
      <alignment horizontal="left"/>
    </xf>
    <xf numFmtId="0" fontId="9" fillId="0" borderId="0" xfId="53" applyFont="1" applyBorder="1"/>
    <xf numFmtId="169" fontId="7" fillId="0" borderId="0" xfId="55" applyNumberFormat="1" applyFont="1" applyFill="1" applyAlignment="1">
      <alignment horizontal="right"/>
    </xf>
    <xf numFmtId="0" fontId="7" fillId="0" borderId="0" xfId="53" applyFont="1" applyFill="1" applyBorder="1"/>
    <xf numFmtId="0" fontId="7" fillId="0" borderId="0" xfId="53" applyFont="1" applyFill="1"/>
    <xf numFmtId="169" fontId="7" fillId="0" borderId="0" xfId="53" applyNumberFormat="1" applyFont="1" applyFill="1"/>
    <xf numFmtId="0" fontId="9" fillId="0" borderId="0" xfId="0" applyFont="1"/>
    <xf numFmtId="0" fontId="7" fillId="0" borderId="0" xfId="0" applyFont="1"/>
    <xf numFmtId="0" fontId="7" fillId="0" borderId="0" xfId="0" applyFont="1" applyBorder="1"/>
    <xf numFmtId="3" fontId="7" fillId="0" borderId="0" xfId="51" applyNumberFormat="1" applyFont="1" applyFill="1" applyBorder="1"/>
    <xf numFmtId="0" fontId="7" fillId="0" borderId="0" xfId="51" applyFont="1" applyFill="1" applyBorder="1"/>
    <xf numFmtId="0" fontId="6" fillId="0" borderId="0" xfId="0" applyFon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0" xfId="0" applyFont="1" applyBorder="1"/>
    <xf numFmtId="2" fontId="7" fillId="0" borderId="0" xfId="57" applyNumberFormat="1" applyFont="1" applyFill="1" applyAlignment="1">
      <alignment horizontal="right"/>
    </xf>
    <xf numFmtId="3" fontId="15" fillId="0" borderId="0" xfId="52" applyNumberFormat="1" applyFont="1"/>
    <xf numFmtId="0" fontId="7" fillId="0" borderId="0" xfId="51" applyFont="1" applyFill="1" applyAlignment="1">
      <alignment horizontal="right"/>
    </xf>
    <xf numFmtId="169" fontId="7" fillId="0" borderId="0" xfId="51" applyNumberFormat="1" applyFont="1" applyFill="1" applyAlignment="1">
      <alignment horizontal="right"/>
    </xf>
    <xf numFmtId="0" fontId="7" fillId="0" borderId="0" xfId="52" applyFont="1" applyAlignment="1">
      <alignment horizontal="left" wrapText="1" indent="1"/>
    </xf>
    <xf numFmtId="0" fontId="9" fillId="0" borderId="0" xfId="51" quotePrefix="1" applyFont="1" applyFill="1" applyBorder="1" applyAlignment="1">
      <alignment horizontal="right"/>
    </xf>
    <xf numFmtId="0" fontId="9" fillId="0" borderId="10" xfId="47" quotePrefix="1" applyFont="1" applyFill="1" applyBorder="1" applyAlignment="1" applyProtection="1">
      <alignment horizontal="right"/>
    </xf>
    <xf numFmtId="3" fontId="7" fillId="0" borderId="0" xfId="44" applyNumberFormat="1" applyFont="1" applyFill="1" applyAlignment="1">
      <alignment horizontal="right"/>
    </xf>
    <xf numFmtId="2" fontId="7" fillId="0" borderId="0" xfId="44" applyNumberFormat="1" applyFont="1" applyFill="1" applyAlignment="1">
      <alignment horizontal="right"/>
    </xf>
    <xf numFmtId="0" fontId="7" fillId="0" borderId="0" xfId="52" applyFont="1" applyBorder="1" applyAlignment="1">
      <alignment horizontal="left" indent="1"/>
    </xf>
    <xf numFmtId="0" fontId="0" fillId="0" borderId="0" xfId="0" applyFill="1"/>
    <xf numFmtId="0" fontId="9" fillId="0" borderId="0" xfId="51" applyFont="1" applyFill="1"/>
    <xf numFmtId="0" fontId="9" fillId="0" borderId="0" xfId="51" applyFont="1" applyFill="1" applyAlignment="1">
      <alignment horizontal="right"/>
    </xf>
    <xf numFmtId="0" fontId="7" fillId="0" borderId="0" xfId="0" applyFont="1" applyFill="1"/>
    <xf numFmtId="169" fontId="7" fillId="0" borderId="0" xfId="0" applyNumberFormat="1" applyFont="1" applyFill="1"/>
    <xf numFmtId="0" fontId="7" fillId="0" borderId="0" xfId="58" applyFont="1" applyAlignment="1">
      <alignment horizontal="left"/>
    </xf>
    <xf numFmtId="0" fontId="7" fillId="0" borderId="0" xfId="45" applyFont="1" applyFill="1" applyBorder="1"/>
    <xf numFmtId="0" fontId="7" fillId="0" borderId="0" xfId="45" applyFont="1" applyFill="1" applyAlignment="1">
      <alignment horizontal="right"/>
    </xf>
    <xf numFmtId="0" fontId="7" fillId="0" borderId="0" xfId="45" applyFont="1" applyFill="1"/>
    <xf numFmtId="0" fontId="7" fillId="0" borderId="0" xfId="45" applyFont="1"/>
    <xf numFmtId="0" fontId="6" fillId="0" borderId="0" xfId="45" applyFont="1" applyFill="1" applyBorder="1"/>
    <xf numFmtId="0" fontId="6" fillId="0" borderId="0" xfId="45" applyFont="1" applyFill="1" applyAlignment="1">
      <alignment horizontal="right"/>
    </xf>
    <xf numFmtId="0" fontId="7" fillId="0" borderId="0" xfId="45" applyFont="1" applyBorder="1"/>
    <xf numFmtId="0" fontId="9" fillId="0" borderId="10" xfId="48" quotePrefix="1" applyFont="1" applyFill="1" applyBorder="1" applyAlignment="1" applyProtection="1">
      <alignment horizontal="right"/>
    </xf>
    <xf numFmtId="3" fontId="7" fillId="0" borderId="0" xfId="45" applyNumberFormat="1" applyFont="1" applyFill="1"/>
    <xf numFmtId="3" fontId="7" fillId="0" borderId="0" xfId="45" applyNumberFormat="1" applyFont="1" applyFill="1" applyBorder="1"/>
    <xf numFmtId="3" fontId="7" fillId="0" borderId="0" xfId="48" applyNumberFormat="1" applyFont="1" applyFill="1" applyBorder="1" applyAlignment="1" applyProtection="1">
      <alignment horizontal="right"/>
    </xf>
    <xf numFmtId="3" fontId="9" fillId="0" borderId="0" xfId="48" applyNumberFormat="1" applyFont="1" applyBorder="1" applyAlignment="1" applyProtection="1">
      <alignment horizontal="right"/>
    </xf>
    <xf numFmtId="2" fontId="7" fillId="0" borderId="0" xfId="48" applyNumberFormat="1" applyFont="1" applyBorder="1"/>
    <xf numFmtId="0" fontId="7" fillId="0" borderId="0" xfId="58" applyFont="1" applyFill="1" applyAlignment="1">
      <alignment horizontal="left"/>
    </xf>
    <xf numFmtId="0" fontId="12" fillId="0" borderId="0" xfId="50" applyFill="1"/>
    <xf numFmtId="0" fontId="9" fillId="0" borderId="0" xfId="50" applyFont="1" applyFill="1"/>
    <xf numFmtId="0" fontId="7" fillId="0" borderId="0" xfId="50" applyFont="1" applyFill="1"/>
    <xf numFmtId="0" fontId="36" fillId="0" borderId="0" xfId="45" applyFont="1" applyFill="1"/>
    <xf numFmtId="17" fontId="7" fillId="0" borderId="0" xfId="50" applyNumberFormat="1" applyFont="1" applyFill="1" applyBorder="1" applyAlignment="1">
      <alignment horizontal="right" wrapText="1"/>
    </xf>
    <xf numFmtId="0" fontId="6" fillId="0" borderId="0" xfId="45" applyFont="1" applyFill="1"/>
    <xf numFmtId="0" fontId="7" fillId="0" borderId="10" xfId="50" quotePrefix="1" applyFont="1" applyFill="1" applyBorder="1"/>
    <xf numFmtId="17" fontId="7" fillId="0" borderId="10" xfId="50" applyNumberFormat="1" applyFont="1" applyFill="1" applyBorder="1" applyAlignment="1">
      <alignment horizontal="right" wrapText="1"/>
    </xf>
    <xf numFmtId="1" fontId="7" fillId="0" borderId="10" xfId="48" applyNumberFormat="1" applyFont="1" applyFill="1" applyBorder="1" applyAlignment="1" applyProtection="1">
      <alignment horizontal="right" wrapText="1"/>
    </xf>
    <xf numFmtId="0" fontId="7" fillId="0" borderId="0" xfId="50" applyFont="1" applyFill="1" applyBorder="1"/>
    <xf numFmtId="3" fontId="7" fillId="0" borderId="0" xfId="50" applyNumberFormat="1" applyFont="1" applyFill="1"/>
    <xf numFmtId="0" fontId="7" fillId="0" borderId="10" xfId="50" applyFont="1" applyFill="1" applyBorder="1"/>
    <xf numFmtId="3" fontId="12" fillId="0" borderId="0" xfId="50" applyNumberFormat="1" applyFill="1"/>
    <xf numFmtId="0" fontId="13" fillId="0" borderId="0" xfId="51" applyFont="1"/>
    <xf numFmtId="0" fontId="13" fillId="0" borderId="0" xfId="51" applyFont="1" applyFill="1"/>
    <xf numFmtId="0" fontId="14" fillId="0" borderId="0" xfId="51" applyFont="1" applyFill="1"/>
    <xf numFmtId="0" fontId="14" fillId="0" borderId="0" xfId="51" applyFont="1"/>
    <xf numFmtId="0" fontId="9" fillId="0" borderId="10" xfId="0" quotePrefix="1" applyFont="1" applyFill="1" applyBorder="1" applyAlignment="1">
      <alignment horizontal="right"/>
    </xf>
    <xf numFmtId="0" fontId="7" fillId="0" borderId="13" xfId="51" applyFont="1" applyFill="1" applyBorder="1"/>
    <xf numFmtId="0" fontId="9" fillId="0" borderId="13" xfId="51" applyFont="1" applyFill="1" applyBorder="1"/>
    <xf numFmtId="0" fontId="9" fillId="0" borderId="14" xfId="51" applyFont="1" applyFill="1" applyBorder="1" applyAlignment="1">
      <alignment horizontal="right" wrapText="1"/>
    </xf>
    <xf numFmtId="0" fontId="9" fillId="0" borderId="10" xfId="51" applyFont="1" applyFill="1" applyBorder="1" applyAlignment="1">
      <alignment horizontal="right" wrapText="1"/>
    </xf>
    <xf numFmtId="169" fontId="7" fillId="0" borderId="10" xfId="53" applyNumberFormat="1" applyFont="1" applyFill="1" applyBorder="1"/>
    <xf numFmtId="0" fontId="9" fillId="0" borderId="0" xfId="44" applyFont="1" applyFill="1" applyBorder="1" applyAlignment="1">
      <alignment wrapText="1"/>
    </xf>
    <xf numFmtId="0" fontId="6" fillId="0" borderId="0" xfId="44" applyFont="1" applyFill="1"/>
    <xf numFmtId="0" fontId="7" fillId="0" borderId="0" xfId="57" applyFont="1" applyFill="1" applyAlignment="1">
      <alignment horizontal="left"/>
    </xf>
    <xf numFmtId="3" fontId="7" fillId="0" borderId="0" xfId="0" applyNumberFormat="1" applyFont="1" applyFill="1"/>
    <xf numFmtId="0" fontId="7" fillId="0" borderId="0" xfId="57" applyFont="1" applyFill="1" applyBorder="1"/>
    <xf numFmtId="0" fontId="7" fillId="0" borderId="0" xfId="57" applyFont="1" applyFill="1" applyAlignment="1">
      <alignment horizontal="right"/>
    </xf>
    <xf numFmtId="169" fontId="7" fillId="0" borderId="13" xfId="55" applyNumberFormat="1" applyFont="1" applyFill="1" applyBorder="1"/>
    <xf numFmtId="169" fontId="7" fillId="0" borderId="14" xfId="55" applyNumberFormat="1" applyFont="1" applyFill="1" applyBorder="1"/>
    <xf numFmtId="3" fontId="9" fillId="0" borderId="0" xfId="53" applyNumberFormat="1" applyFont="1" applyFill="1"/>
    <xf numFmtId="0" fontId="7" fillId="0" borderId="10" xfId="53" applyFont="1" applyFill="1" applyBorder="1"/>
    <xf numFmtId="169" fontId="7" fillId="0" borderId="0" xfId="55" applyNumberFormat="1" applyFont="1" applyFill="1"/>
    <xf numFmtId="0" fontId="37" fillId="0" borderId="0" xfId="50" applyFont="1" applyFill="1"/>
    <xf numFmtId="0" fontId="9" fillId="0" borderId="10" xfId="57" quotePrefix="1" applyFont="1" applyFill="1" applyBorder="1" applyAlignment="1">
      <alignment horizontal="right"/>
    </xf>
    <xf numFmtId="17" fontId="9" fillId="0" borderId="10" xfId="53" quotePrefix="1" applyNumberFormat="1" applyFont="1" applyFill="1" applyBorder="1" applyAlignment="1">
      <alignment horizontal="right"/>
    </xf>
    <xf numFmtId="0" fontId="9" fillId="0" borderId="0" xfId="0" applyFont="1" applyFill="1"/>
    <xf numFmtId="167" fontId="7" fillId="0" borderId="0" xfId="0" applyNumberFormat="1" applyFont="1" applyFill="1"/>
    <xf numFmtId="3" fontId="16" fillId="0" borderId="0" xfId="51" applyNumberFormat="1" applyFont="1" applyFill="1"/>
    <xf numFmtId="0" fontId="38" fillId="0" borderId="0" xfId="53" applyFont="1" applyFill="1"/>
    <xf numFmtId="0" fontId="6" fillId="0" borderId="0" xfId="53" applyFont="1" applyFill="1"/>
    <xf numFmtId="3" fontId="14" fillId="0" borderId="0" xfId="51" applyNumberFormat="1" applyFont="1" applyFill="1"/>
    <xf numFmtId="3" fontId="39" fillId="0" borderId="0" xfId="0" applyNumberFormat="1" applyFont="1" applyFill="1"/>
    <xf numFmtId="0" fontId="7" fillId="0" borderId="0" xfId="55" applyFont="1" applyBorder="1"/>
    <xf numFmtId="0" fontId="3" fillId="0" borderId="0" xfId="0" applyFont="1" applyFill="1"/>
    <xf numFmtId="0" fontId="3" fillId="0" borderId="0" xfId="0" applyFont="1"/>
    <xf numFmtId="0" fontId="3" fillId="0" borderId="0" xfId="0" applyFont="1" applyBorder="1"/>
    <xf numFmtId="3" fontId="0" fillId="0" borderId="0" xfId="0" applyNumberFormat="1" applyFill="1"/>
    <xf numFmtId="0" fontId="6" fillId="0" borderId="0" xfId="0" applyFont="1" applyFill="1"/>
    <xf numFmtId="3" fontId="14" fillId="0" borderId="0" xfId="51" applyNumberFormat="1" applyFont="1" applyFill="1" applyBorder="1"/>
    <xf numFmtId="0" fontId="7" fillId="0" borderId="0" xfId="0" applyFont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45" applyFont="1" applyFill="1" applyBorder="1" applyAlignment="1">
      <alignment horizontal="right"/>
    </xf>
    <xf numFmtId="169" fontId="7" fillId="0" borderId="0" xfId="55" applyNumberFormat="1" applyFont="1" applyFill="1" applyBorder="1"/>
    <xf numFmtId="6" fontId="9" fillId="0" borderId="10" xfId="53" quotePrefix="1" applyNumberFormat="1" applyFont="1" applyFill="1" applyBorder="1" applyAlignment="1">
      <alignment horizontal="center"/>
    </xf>
    <xf numFmtId="0" fontId="7" fillId="0" borderId="0" xfId="51" applyFont="1" applyFill="1" applyAlignment="1">
      <alignment wrapText="1"/>
    </xf>
    <xf numFmtId="0" fontId="14" fillId="0" borderId="0" xfId="50" applyFont="1" applyFill="1"/>
    <xf numFmtId="0" fontId="7" fillId="0" borderId="10" xfId="0" applyFont="1" applyFill="1" applyBorder="1"/>
    <xf numFmtId="3" fontId="7" fillId="0" borderId="0" xfId="45" applyNumberFormat="1" applyFont="1" applyFill="1" applyBorder="1" applyAlignment="1">
      <alignment wrapText="1"/>
    </xf>
    <xf numFmtId="3" fontId="7" fillId="0" borderId="0" xfId="45" applyNumberFormat="1" applyFont="1" applyFill="1" applyAlignment="1">
      <alignment horizontal="left"/>
    </xf>
    <xf numFmtId="3" fontId="7" fillId="0" borderId="0" xfId="49" applyNumberFormat="1" applyFont="1" applyFill="1" applyAlignment="1">
      <alignment wrapText="1"/>
    </xf>
    <xf numFmtId="3" fontId="7" fillId="0" borderId="10" xfId="49" applyNumberFormat="1" applyFont="1" applyFill="1" applyBorder="1" applyAlignment="1">
      <alignment horizontal="left" wrapText="1" indent="1"/>
    </xf>
    <xf numFmtId="0" fontId="7" fillId="0" borderId="10" xfId="48" quotePrefix="1" applyFont="1" applyBorder="1" applyAlignment="1" applyProtection="1">
      <alignment horizontal="left"/>
    </xf>
    <xf numFmtId="0" fontId="9" fillId="0" borderId="0" xfId="45" applyFont="1" applyFill="1"/>
    <xf numFmtId="0" fontId="9" fillId="0" borderId="0" xfId="45" applyFont="1" applyBorder="1" applyAlignment="1">
      <alignment wrapText="1"/>
    </xf>
    <xf numFmtId="0" fontId="7" fillId="0" borderId="0" xfId="49" applyFont="1" applyFill="1" applyBorder="1"/>
    <xf numFmtId="0" fontId="9" fillId="0" borderId="0" xfId="45" applyFont="1" applyAlignment="1">
      <alignment horizontal="left"/>
    </xf>
    <xf numFmtId="0" fontId="7" fillId="0" borderId="0" xfId="45" applyFont="1" applyAlignment="1">
      <alignment horizontal="left"/>
    </xf>
    <xf numFmtId="0" fontId="9" fillId="0" borderId="0" xfId="45" applyFont="1"/>
    <xf numFmtId="0" fontId="9" fillId="0" borderId="0" xfId="45" applyFont="1" applyFill="1" applyAlignment="1">
      <alignment horizontal="center"/>
    </xf>
    <xf numFmtId="0" fontId="9" fillId="0" borderId="0" xfId="45" applyFont="1" applyFill="1" applyBorder="1" applyAlignment="1">
      <alignment horizontal="center"/>
    </xf>
    <xf numFmtId="0" fontId="40" fillId="0" borderId="0" xfId="45" applyFont="1"/>
    <xf numFmtId="0" fontId="13" fillId="0" borderId="0" xfId="45" applyFont="1" applyAlignment="1">
      <alignment horizontal="center"/>
    </xf>
    <xf numFmtId="0" fontId="41" fillId="0" borderId="0" xfId="57" applyFont="1" applyBorder="1"/>
    <xf numFmtId="0" fontId="14" fillId="0" borderId="0" xfId="44" applyFont="1" applyAlignment="1">
      <alignment horizontal="center"/>
    </xf>
    <xf numFmtId="0" fontId="14" fillId="0" borderId="0" xfId="51" applyFont="1" applyFill="1" applyAlignment="1">
      <alignment horizontal="center"/>
    </xf>
    <xf numFmtId="0" fontId="7" fillId="0" borderId="10" xfId="51" applyFont="1" applyFill="1" applyBorder="1"/>
    <xf numFmtId="0" fontId="42" fillId="0" borderId="0" xfId="0" applyFont="1" applyFill="1"/>
    <xf numFmtId="167" fontId="9" fillId="0" borderId="0" xfId="44" applyNumberFormat="1" applyFont="1" applyFill="1" applyBorder="1"/>
    <xf numFmtId="167" fontId="9" fillId="0" borderId="10" xfId="44" applyNumberFormat="1" applyFont="1" applyFill="1" applyBorder="1"/>
    <xf numFmtId="167" fontId="7" fillId="0" borderId="10" xfId="44" applyNumberFormat="1" applyFont="1" applyFill="1" applyBorder="1"/>
    <xf numFmtId="167" fontId="7" fillId="0" borderId="0" xfId="44" applyNumberFormat="1" applyFont="1" applyFill="1" applyBorder="1"/>
    <xf numFmtId="0" fontId="7" fillId="0" borderId="0" xfId="57" quotePrefix="1" applyFont="1" applyAlignment="1">
      <alignment horizontal="left"/>
    </xf>
    <xf numFmtId="0" fontId="4" fillId="0" borderId="0" xfId="50" applyFont="1" applyFill="1"/>
    <xf numFmtId="0" fontId="13" fillId="0" borderId="0" xfId="57" applyFont="1" applyBorder="1" applyAlignment="1">
      <alignment horizontal="center"/>
    </xf>
    <xf numFmtId="0" fontId="7" fillId="0" borderId="0" xfId="52" applyFont="1" applyBorder="1" applyAlignment="1">
      <alignment horizontal="left"/>
    </xf>
    <xf numFmtId="0" fontId="7" fillId="0" borderId="10" xfId="52" applyFont="1" applyBorder="1"/>
    <xf numFmtId="6" fontId="7" fillId="0" borderId="0" xfId="0" applyNumberFormat="1" applyFont="1" applyBorder="1" applyAlignment="1">
      <alignment horizontal="left"/>
    </xf>
    <xf numFmtId="0" fontId="0" fillId="0" borderId="0" xfId="0" applyBorder="1"/>
    <xf numFmtId="0" fontId="9" fillId="0" borderId="0" xfId="0" applyFont="1" applyBorder="1"/>
    <xf numFmtId="3" fontId="7" fillId="0" borderId="0" xfId="0" applyNumberFormat="1" applyFont="1"/>
    <xf numFmtId="0" fontId="7" fillId="0" borderId="0" xfId="0" applyFont="1" applyFill="1" applyBorder="1" applyAlignment="1">
      <alignment horizontal="center"/>
    </xf>
    <xf numFmtId="0" fontId="7" fillId="0" borderId="0" xfId="58" applyFont="1" applyFill="1" applyBorder="1" applyAlignment="1">
      <alignment horizontal="left"/>
    </xf>
    <xf numFmtId="0" fontId="13" fillId="0" borderId="0" xfId="45" applyFont="1" applyBorder="1" applyAlignment="1">
      <alignment horizontal="center"/>
    </xf>
    <xf numFmtId="0" fontId="7" fillId="0" borderId="0" xfId="0" applyFont="1" applyFill="1" applyBorder="1"/>
    <xf numFmtId="4" fontId="16" fillId="0" borderId="0" xfId="52" applyNumberFormat="1" applyFont="1" applyFill="1"/>
    <xf numFmtId="0" fontId="7" fillId="0" borderId="17" xfId="51" applyFont="1" applyFill="1" applyBorder="1"/>
    <xf numFmtId="0" fontId="9" fillId="0" borderId="16" xfId="51" applyFont="1" applyFill="1" applyBorder="1" applyAlignment="1">
      <alignment horizontal="right" wrapText="1"/>
    </xf>
    <xf numFmtId="0" fontId="45" fillId="0" borderId="0" xfId="54" applyFont="1"/>
    <xf numFmtId="169" fontId="7" fillId="0" borderId="0" xfId="57" applyNumberFormat="1" applyFont="1" applyFill="1"/>
    <xf numFmtId="3" fontId="7" fillId="0" borderId="0" xfId="57" quotePrefix="1" applyNumberFormat="1" applyFont="1" applyFill="1" applyAlignment="1">
      <alignment horizontal="right"/>
    </xf>
    <xf numFmtId="0" fontId="46" fillId="0" borderId="0" xfId="0" applyFont="1" applyAlignment="1">
      <alignment wrapText="1"/>
    </xf>
    <xf numFmtId="0" fontId="47" fillId="0" borderId="0" xfId="0" applyFont="1"/>
    <xf numFmtId="4" fontId="7" fillId="0" borderId="0" xfId="44" applyNumberFormat="1" applyFont="1" applyFill="1" applyAlignment="1">
      <alignment horizontal="right"/>
    </xf>
    <xf numFmtId="4" fontId="7" fillId="0" borderId="0" xfId="44" applyNumberFormat="1" applyFont="1" applyFill="1"/>
    <xf numFmtId="0" fontId="46" fillId="0" borderId="0" xfId="0" applyFont="1" applyFill="1" applyBorder="1"/>
    <xf numFmtId="0" fontId="9" fillId="0" borderId="0" xfId="0" applyFont="1" applyFill="1" applyBorder="1"/>
    <xf numFmtId="6" fontId="7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46" fillId="0" borderId="0" xfId="0" applyFont="1" applyFill="1" applyBorder="1" applyAlignment="1">
      <alignment wrapText="1"/>
    </xf>
    <xf numFmtId="0" fontId="44" fillId="0" borderId="0" xfId="0" applyFont="1" applyFill="1" applyBorder="1"/>
    <xf numFmtId="0" fontId="44" fillId="0" borderId="0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6" fontId="7" fillId="0" borderId="10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right" wrapText="1"/>
    </xf>
    <xf numFmtId="6" fontId="9" fillId="0" borderId="0" xfId="0" applyNumberFormat="1" applyFont="1" applyBorder="1" applyAlignment="1">
      <alignment horizontal="left"/>
    </xf>
    <xf numFmtId="14" fontId="14" fillId="0" borderId="0" xfId="0" applyNumberFormat="1" applyFont="1" applyBorder="1" applyAlignment="1">
      <alignment horizontal="right" wrapText="1"/>
    </xf>
    <xf numFmtId="0" fontId="14" fillId="0" borderId="0" xfId="0" applyFont="1"/>
    <xf numFmtId="6" fontId="13" fillId="0" borderId="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0" fontId="44" fillId="0" borderId="0" xfId="0" applyFont="1"/>
    <xf numFmtId="0" fontId="44" fillId="0" borderId="0" xfId="0" quotePrefix="1" applyFont="1"/>
    <xf numFmtId="0" fontId="7" fillId="0" borderId="0" xfId="51" applyFont="1" applyFill="1" applyAlignment="1">
      <alignment horizontal="center"/>
    </xf>
    <xf numFmtId="3" fontId="8" fillId="0" borderId="0" xfId="44" applyNumberFormat="1" applyFont="1" applyFill="1"/>
    <xf numFmtId="3" fontId="44" fillId="0" borderId="0" xfId="50" applyNumberFormat="1" applyFont="1" applyFill="1"/>
    <xf numFmtId="169" fontId="7" fillId="0" borderId="10" xfId="0" applyNumberFormat="1" applyFont="1" applyFill="1" applyBorder="1"/>
    <xf numFmtId="0" fontId="44" fillId="0" borderId="0" xfId="44" applyFont="1" applyAlignment="1">
      <alignment horizontal="center"/>
    </xf>
    <xf numFmtId="3" fontId="14" fillId="0" borderId="0" xfId="42" applyNumberFormat="1" applyFont="1"/>
    <xf numFmtId="0" fontId="44" fillId="0" borderId="0" xfId="42" applyFont="1"/>
    <xf numFmtId="3" fontId="7" fillId="0" borderId="0" xfId="42" applyNumberFormat="1" applyFont="1"/>
    <xf numFmtId="3" fontId="44" fillId="0" borderId="0" xfId="42" applyNumberFormat="1" applyFont="1"/>
    <xf numFmtId="3" fontId="14" fillId="0" borderId="0" xfId="42" quotePrefix="1" applyNumberFormat="1" applyFont="1"/>
    <xf numFmtId="3" fontId="7" fillId="0" borderId="10" xfId="42" applyNumberFormat="1" applyFont="1" applyBorder="1"/>
    <xf numFmtId="14" fontId="44" fillId="0" borderId="0" xfId="42" applyNumberFormat="1" applyFont="1" applyBorder="1" applyAlignment="1">
      <alignment horizontal="right" wrapText="1"/>
    </xf>
    <xf numFmtId="3" fontId="44" fillId="0" borderId="10" xfId="42" applyNumberFormat="1" applyFont="1" applyBorder="1"/>
    <xf numFmtId="0" fontId="7" fillId="0" borderId="0" xfId="42" applyFont="1" applyFill="1"/>
    <xf numFmtId="3" fontId="3" fillId="0" borderId="0" xfId="57" applyNumberFormat="1"/>
    <xf numFmtId="0" fontId="46" fillId="0" borderId="0" xfId="50" applyFont="1" applyFill="1"/>
    <xf numFmtId="3" fontId="44" fillId="0" borderId="0" xfId="44" applyNumberFormat="1" applyFont="1" applyFill="1"/>
    <xf numFmtId="3" fontId="0" fillId="0" borderId="0" xfId="0" applyNumberFormat="1"/>
    <xf numFmtId="167" fontId="3" fillId="0" borderId="0" xfId="0" applyNumberFormat="1" applyFont="1" applyFill="1"/>
    <xf numFmtId="0" fontId="7" fillId="0" borderId="10" xfId="44" applyFont="1" applyBorder="1"/>
    <xf numFmtId="0" fontId="7" fillId="0" borderId="15" xfId="45" applyFont="1" applyBorder="1" applyAlignment="1">
      <alignment wrapText="1"/>
    </xf>
    <xf numFmtId="0" fontId="7" fillId="0" borderId="0" xfId="45" applyFont="1" applyBorder="1" applyAlignment="1">
      <alignment wrapText="1"/>
    </xf>
    <xf numFmtId="0" fontId="7" fillId="0" borderId="10" xfId="45" applyFont="1" applyFill="1" applyBorder="1"/>
    <xf numFmtId="0" fontId="7" fillId="0" borderId="0" xfId="45" applyFont="1" applyFill="1" applyBorder="1" applyAlignment="1">
      <alignment wrapText="1"/>
    </xf>
    <xf numFmtId="169" fontId="7" fillId="0" borderId="0" xfId="57" applyNumberFormat="1" applyFont="1" applyFill="1" applyAlignment="1">
      <alignment horizontal="right"/>
    </xf>
    <xf numFmtId="0" fontId="7" fillId="0" borderId="0" xfId="67" applyFont="1" applyAlignment="1">
      <alignment horizontal="left" indent="1"/>
    </xf>
    <xf numFmtId="0" fontId="7" fillId="0" borderId="0" xfId="67" applyFont="1"/>
    <xf numFmtId="0" fontId="44" fillId="0" borderId="0" xfId="44" applyFont="1"/>
    <xf numFmtId="168" fontId="7" fillId="0" borderId="0" xfId="44" applyNumberFormat="1" applyFont="1" applyFill="1"/>
    <xf numFmtId="14" fontId="9" fillId="0" borderId="0" xfId="48" quotePrefix="1" applyNumberFormat="1" applyFont="1" applyFill="1" applyBorder="1" applyAlignment="1" applyProtection="1">
      <alignment horizontal="left"/>
    </xf>
    <xf numFmtId="0" fontId="7" fillId="0" borderId="0" xfId="45" applyFont="1" applyFill="1" applyBorder="1" applyAlignment="1">
      <alignment horizontal="left"/>
    </xf>
    <xf numFmtId="0" fontId="7" fillId="0" borderId="0" xfId="45" applyFont="1" applyFill="1" applyAlignment="1">
      <alignment horizontal="left"/>
    </xf>
    <xf numFmtId="3" fontId="9" fillId="0" borderId="0" xfId="48" applyNumberFormat="1" applyFont="1" applyFill="1" applyBorder="1" applyAlignment="1" applyProtection="1">
      <alignment horizontal="left"/>
    </xf>
    <xf numFmtId="3" fontId="7" fillId="0" borderId="0" xfId="48" quotePrefix="1" applyNumberFormat="1" applyFont="1" applyFill="1" applyBorder="1" applyAlignment="1" applyProtection="1">
      <alignment horizontal="left"/>
    </xf>
    <xf numFmtId="0" fontId="44" fillId="0" borderId="0" xfId="58" applyFont="1" applyAlignment="1">
      <alignment horizontal="left"/>
    </xf>
    <xf numFmtId="3" fontId="7" fillId="0" borderId="0" xfId="45" applyNumberFormat="1" applyFont="1" applyBorder="1"/>
    <xf numFmtId="0" fontId="6" fillId="0" borderId="0" xfId="45" applyFont="1"/>
    <xf numFmtId="169" fontId="6" fillId="0" borderId="0" xfId="45" applyNumberFormat="1" applyFont="1" applyFill="1" applyAlignment="1">
      <alignment horizontal="right"/>
    </xf>
    <xf numFmtId="0" fontId="8" fillId="0" borderId="0" xfId="45" applyFont="1"/>
    <xf numFmtId="14" fontId="6" fillId="0" borderId="0" xfId="45" quotePrefix="1" applyNumberFormat="1" applyFont="1" applyFill="1" applyAlignment="1">
      <alignment horizontal="right"/>
    </xf>
    <xf numFmtId="0" fontId="9" fillId="0" borderId="0" xfId="45" applyFont="1" applyFill="1" applyBorder="1" applyAlignment="1">
      <alignment horizontal="left"/>
    </xf>
    <xf numFmtId="14" fontId="9" fillId="0" borderId="0" xfId="45" quotePrefix="1" applyNumberFormat="1" applyFont="1" applyFill="1" applyAlignment="1">
      <alignment horizontal="right"/>
    </xf>
    <xf numFmtId="169" fontId="9" fillId="0" borderId="17" xfId="45" applyNumberFormat="1" applyFont="1" applyFill="1" applyBorder="1" applyAlignment="1">
      <alignment horizontal="right"/>
    </xf>
    <xf numFmtId="169" fontId="9" fillId="0" borderId="0" xfId="45" applyNumberFormat="1" applyFont="1" applyFill="1" applyAlignment="1">
      <alignment horizontal="right"/>
    </xf>
    <xf numFmtId="0" fontId="9" fillId="0" borderId="10" xfId="45" applyFont="1" applyFill="1" applyBorder="1" applyAlignment="1">
      <alignment horizontal="left" wrapText="1"/>
    </xf>
    <xf numFmtId="0" fontId="9" fillId="0" borderId="10" xfId="45" applyFont="1" applyFill="1" applyBorder="1" applyAlignment="1">
      <alignment horizontal="left"/>
    </xf>
    <xf numFmtId="169" fontId="9" fillId="0" borderId="16" xfId="45" applyNumberFormat="1" applyFont="1" applyFill="1" applyBorder="1" applyAlignment="1">
      <alignment horizontal="left" wrapText="1"/>
    </xf>
    <xf numFmtId="169" fontId="9" fillId="0" borderId="10" xfId="45" applyNumberFormat="1" applyFont="1" applyFill="1" applyBorder="1" applyAlignment="1">
      <alignment horizontal="left" wrapText="1"/>
    </xf>
    <xf numFmtId="3" fontId="7" fillId="0" borderId="0" xfId="45" applyNumberFormat="1" applyFont="1" applyFill="1" applyAlignment="1">
      <alignment horizontal="right"/>
    </xf>
    <xf numFmtId="169" fontId="7" fillId="0" borderId="17" xfId="45" applyNumberFormat="1" applyFont="1" applyFill="1" applyBorder="1" applyAlignment="1">
      <alignment horizontal="right"/>
    </xf>
    <xf numFmtId="169" fontId="7" fillId="0" borderId="0" xfId="45" applyNumberFormat="1" applyFont="1" applyFill="1" applyAlignment="1">
      <alignment horizontal="right"/>
    </xf>
    <xf numFmtId="3" fontId="7" fillId="0" borderId="0" xfId="50" applyNumberFormat="1" applyFont="1" applyFill="1" applyAlignment="1">
      <alignment wrapText="1"/>
    </xf>
    <xf numFmtId="3" fontId="7" fillId="0" borderId="17" xfId="45" applyNumberFormat="1" applyFont="1" applyFill="1" applyBorder="1" applyAlignment="1">
      <alignment horizontal="right"/>
    </xf>
    <xf numFmtId="3" fontId="7" fillId="0" borderId="10" xfId="45" applyNumberFormat="1" applyFont="1" applyFill="1" applyBorder="1" applyAlignment="1">
      <alignment horizontal="right"/>
    </xf>
    <xf numFmtId="3" fontId="7" fillId="0" borderId="16" xfId="45" applyNumberFormat="1" applyFont="1" applyFill="1" applyBorder="1" applyAlignment="1">
      <alignment horizontal="right"/>
    </xf>
    <xf numFmtId="0" fontId="44" fillId="0" borderId="0" xfId="57" applyFont="1"/>
    <xf numFmtId="0" fontId="44" fillId="0" borderId="0" xfId="52" applyFont="1"/>
    <xf numFmtId="0" fontId="44" fillId="0" borderId="0" xfId="53" applyFont="1"/>
    <xf numFmtId="169" fontId="7" fillId="0" borderId="0" xfId="53" applyNumberFormat="1" applyFont="1"/>
    <xf numFmtId="2" fontId="3" fillId="0" borderId="0" xfId="57" applyNumberFormat="1"/>
    <xf numFmtId="0" fontId="14" fillId="0" borderId="0" xfId="44" applyFont="1" applyAlignment="1">
      <alignment horizontal="left"/>
    </xf>
    <xf numFmtId="0" fontId="44" fillId="0" borderId="0" xfId="45" applyFont="1" applyFill="1" applyAlignment="1">
      <alignment horizontal="center"/>
    </xf>
    <xf numFmtId="0" fontId="44" fillId="0" borderId="0" xfId="57" applyFont="1" applyBorder="1"/>
    <xf numFmtId="0" fontId="44" fillId="0" borderId="0" xfId="51" applyFont="1" applyFill="1"/>
    <xf numFmtId="3" fontId="7" fillId="0" borderId="0" xfId="50" applyNumberFormat="1" applyFont="1" applyFill="1" applyAlignment="1">
      <alignment horizontal="left" indent="1"/>
    </xf>
    <xf numFmtId="3" fontId="7" fillId="0" borderId="0" xfId="50" applyNumberFormat="1" applyFont="1" applyFill="1" applyBorder="1" applyAlignment="1">
      <alignment horizontal="left" wrapText="1" indent="1"/>
    </xf>
    <xf numFmtId="3" fontId="7" fillId="0" borderId="0" xfId="50" applyNumberFormat="1" applyFont="1" applyFill="1" applyAlignment="1">
      <alignment horizontal="left" wrapText="1" indent="1"/>
    </xf>
    <xf numFmtId="0" fontId="7" fillId="0" borderId="10" xfId="50" applyFont="1" applyFill="1" applyBorder="1" applyAlignment="1">
      <alignment horizontal="left" indent="1"/>
    </xf>
    <xf numFmtId="3" fontId="7" fillId="0" borderId="10" xfId="50" applyNumberFormat="1" applyFont="1" applyFill="1" applyBorder="1" applyAlignment="1">
      <alignment horizontal="left" indent="1"/>
    </xf>
    <xf numFmtId="0" fontId="44" fillId="0" borderId="0" xfId="50" applyFont="1" applyFill="1"/>
    <xf numFmtId="0" fontId="48" fillId="0" borderId="0" xfId="50" applyFont="1" applyFill="1"/>
    <xf numFmtId="0" fontId="47" fillId="0" borderId="0" xfId="57" applyFont="1"/>
    <xf numFmtId="3" fontId="7" fillId="0" borderId="0" xfId="53" applyNumberFormat="1" applyFont="1" applyFill="1"/>
    <xf numFmtId="168" fontId="7" fillId="0" borderId="0" xfId="53" applyNumberFormat="1" applyFont="1" applyFill="1"/>
    <xf numFmtId="169" fontId="3" fillId="0" borderId="0" xfId="57" applyNumberFormat="1"/>
    <xf numFmtId="10" fontId="12" fillId="0" borderId="0" xfId="63" applyNumberFormat="1" applyFont="1" applyFill="1"/>
    <xf numFmtId="0" fontId="3" fillId="0" borderId="12" xfId="0" applyFont="1" applyFill="1" applyBorder="1"/>
    <xf numFmtId="3" fontId="7" fillId="0" borderId="0" xfId="42" applyNumberFormat="1" applyFont="1" applyFill="1" applyBorder="1"/>
    <xf numFmtId="4" fontId="7" fillId="0" borderId="10" xfId="50" applyNumberFormat="1" applyFont="1" applyFill="1" applyBorder="1" applyAlignment="1">
      <alignment horizontal="left"/>
    </xf>
    <xf numFmtId="4" fontId="7" fillId="0" borderId="0" xfId="53" applyNumberFormat="1" applyFont="1"/>
    <xf numFmtId="167" fontId="7" fillId="0" borderId="0" xfId="44" applyNumberFormat="1" applyFont="1" applyFill="1"/>
    <xf numFmtId="0" fontId="7" fillId="0" borderId="10" xfId="50" applyFont="1" applyFill="1" applyBorder="1" applyAlignment="1">
      <alignment horizontal="left"/>
    </xf>
    <xf numFmtId="0" fontId="44" fillId="0" borderId="0" xfId="57" quotePrefix="1" applyFont="1" applyAlignment="1">
      <alignment horizontal="left"/>
    </xf>
    <xf numFmtId="2" fontId="44" fillId="0" borderId="0" xfId="57" applyNumberFormat="1" applyFont="1" applyFill="1" applyAlignment="1">
      <alignment horizontal="right"/>
    </xf>
    <xf numFmtId="169" fontId="7" fillId="0" borderId="10" xfId="51" applyNumberFormat="1" applyFont="1" applyBorder="1"/>
    <xf numFmtId="0" fontId="7" fillId="0" borderId="0" xfId="44" applyFont="1" applyFill="1" applyBorder="1" applyAlignment="1">
      <alignment horizontal="left" wrapText="1"/>
    </xf>
    <xf numFmtId="167" fontId="7" fillId="0" borderId="10" xfId="51" applyNumberFormat="1" applyFont="1" applyFill="1" applyBorder="1"/>
    <xf numFmtId="167" fontId="7" fillId="0" borderId="10" xfId="55" applyNumberFormat="1" applyFont="1" applyBorder="1"/>
    <xf numFmtId="167" fontId="7" fillId="0" borderId="0" xfId="55" applyNumberFormat="1" applyFont="1"/>
    <xf numFmtId="167" fontId="7" fillId="0" borderId="0" xfId="51" applyNumberFormat="1" applyFont="1" applyFill="1"/>
    <xf numFmtId="0" fontId="7" fillId="0" borderId="10" xfId="51" quotePrefix="1" applyFont="1" applyBorder="1" applyAlignment="1">
      <alignment horizontal="left"/>
    </xf>
    <xf numFmtId="167" fontId="7" fillId="0" borderId="0" xfId="51" applyNumberFormat="1" applyFont="1"/>
    <xf numFmtId="3" fontId="7" fillId="0" borderId="0" xfId="51" applyNumberFormat="1" applyFont="1" applyFill="1"/>
    <xf numFmtId="0" fontId="9" fillId="0" borderId="10" xfId="51" quotePrefix="1" applyFont="1" applyFill="1" applyBorder="1" applyAlignment="1">
      <alignment horizontal="right"/>
    </xf>
    <xf numFmtId="167" fontId="7" fillId="0" borderId="0" xfId="44" applyNumberFormat="1" applyFont="1" applyFill="1" applyAlignment="1">
      <alignment horizontal="right"/>
    </xf>
    <xf numFmtId="167" fontId="9" fillId="0" borderId="0" xfId="44" applyNumberFormat="1" applyFont="1" applyFill="1" applyAlignment="1">
      <alignment horizontal="right"/>
    </xf>
    <xf numFmtId="167" fontId="7" fillId="0" borderId="10" xfId="44" applyNumberFormat="1" applyFont="1" applyFill="1" applyBorder="1" applyAlignment="1">
      <alignment horizontal="right"/>
    </xf>
    <xf numFmtId="167" fontId="7" fillId="0" borderId="0" xfId="44" applyNumberFormat="1" applyFont="1" applyFill="1" applyBorder="1" applyAlignment="1">
      <alignment horizontal="right"/>
    </xf>
    <xf numFmtId="167" fontId="9" fillId="0" borderId="0" xfId="44" applyNumberFormat="1" applyFont="1" applyFill="1" applyBorder="1" applyAlignment="1">
      <alignment horizontal="right"/>
    </xf>
    <xf numFmtId="167" fontId="7" fillId="0" borderId="0" xfId="44" applyNumberFormat="1" applyFont="1" applyBorder="1" applyAlignment="1">
      <alignment horizontal="right"/>
    </xf>
    <xf numFmtId="167" fontId="7" fillId="0" borderId="10" xfId="44" applyNumberFormat="1" applyFont="1" applyBorder="1" applyAlignment="1">
      <alignment horizontal="right"/>
    </xf>
    <xf numFmtId="167" fontId="7" fillId="0" borderId="0" xfId="44" quotePrefix="1" applyNumberFormat="1" applyFont="1" applyAlignment="1">
      <alignment horizontal="right"/>
    </xf>
    <xf numFmtId="167" fontId="7" fillId="0" borderId="0" xfId="44" applyNumberFormat="1" applyFont="1" applyAlignment="1">
      <alignment horizontal="right"/>
    </xf>
    <xf numFmtId="167" fontId="7" fillId="0" borderId="0" xfId="49" applyNumberFormat="1" applyFont="1" applyFill="1" applyAlignment="1">
      <alignment wrapText="1"/>
    </xf>
    <xf numFmtId="167" fontId="7" fillId="0" borderId="0" xfId="45" applyNumberFormat="1" applyFont="1" applyFill="1"/>
    <xf numFmtId="167" fontId="7" fillId="0" borderId="10" xfId="45" applyNumberFormat="1" applyFont="1" applyFill="1" applyBorder="1"/>
    <xf numFmtId="167" fontId="7" fillId="0" borderId="10" xfId="49" applyNumberFormat="1" applyFont="1" applyFill="1" applyBorder="1" applyAlignment="1">
      <alignment wrapText="1"/>
    </xf>
    <xf numFmtId="167" fontId="7" fillId="0" borderId="10" xfId="49" applyNumberFormat="1" applyFont="1" applyFill="1" applyBorder="1" applyAlignment="1">
      <alignment horizontal="left" wrapText="1" indent="1"/>
    </xf>
    <xf numFmtId="167" fontId="7" fillId="0" borderId="0" xfId="45" applyNumberFormat="1" applyFont="1" applyFill="1" applyBorder="1"/>
    <xf numFmtId="167" fontId="7" fillId="0" borderId="10" xfId="49" applyNumberFormat="1" applyFont="1" applyFill="1" applyBorder="1"/>
    <xf numFmtId="167" fontId="7" fillId="0" borderId="15" xfId="45" applyNumberFormat="1" applyFont="1" applyFill="1" applyBorder="1" applyAlignment="1">
      <alignment horizontal="right"/>
    </xf>
    <xf numFmtId="167" fontId="7" fillId="0" borderId="0" xfId="45" applyNumberFormat="1" applyFont="1" applyFill="1" applyBorder="1" applyAlignment="1">
      <alignment horizontal="right"/>
    </xf>
    <xf numFmtId="169" fontId="7" fillId="0" borderId="0" xfId="44" applyNumberFormat="1" applyFont="1"/>
    <xf numFmtId="169" fontId="7" fillId="0" borderId="0" xfId="44" applyNumberFormat="1" applyFont="1" applyFill="1" applyBorder="1"/>
    <xf numFmtId="169" fontId="7" fillId="0" borderId="10" xfId="44" applyNumberFormat="1" applyFont="1" applyBorder="1"/>
    <xf numFmtId="169" fontId="7" fillId="0" borderId="0" xfId="44" applyNumberFormat="1" applyFont="1" applyFill="1"/>
    <xf numFmtId="169" fontId="7" fillId="0" borderId="11" xfId="44" applyNumberFormat="1" applyFont="1" applyBorder="1"/>
    <xf numFmtId="167" fontId="7" fillId="0" borderId="0" xfId="50" applyNumberFormat="1" applyFont="1" applyFill="1"/>
    <xf numFmtId="167" fontId="7" fillId="0" borderId="0" xfId="57" applyNumberFormat="1" applyFont="1" applyFill="1" applyAlignment="1">
      <alignment horizontal="right"/>
    </xf>
    <xf numFmtId="167" fontId="7" fillId="0" borderId="0" xfId="57" quotePrefix="1" applyNumberFormat="1" applyFont="1" applyFill="1" applyAlignment="1">
      <alignment horizontal="right"/>
    </xf>
    <xf numFmtId="169" fontId="10" fillId="0" borderId="0" xfId="52" applyNumberFormat="1"/>
    <xf numFmtId="169" fontId="10" fillId="0" borderId="10" xfId="52" applyNumberFormat="1" applyBorder="1"/>
    <xf numFmtId="6" fontId="9" fillId="0" borderId="10" xfId="52" quotePrefix="1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167" fontId="7" fillId="0" borderId="0" xfId="44" applyNumberFormat="1" applyFont="1"/>
    <xf numFmtId="167" fontId="9" fillId="0" borderId="0" xfId="44" quotePrefix="1" applyNumberFormat="1" applyFont="1" applyFill="1" applyBorder="1" applyAlignment="1">
      <alignment horizontal="right"/>
    </xf>
    <xf numFmtId="167" fontId="7" fillId="0" borderId="0" xfId="44" applyNumberFormat="1" applyFont="1" applyFill="1" applyBorder="1" applyAlignment="1">
      <alignment horizontal="left"/>
    </xf>
    <xf numFmtId="167" fontId="7" fillId="0" borderId="0" xfId="45" applyNumberFormat="1" applyFont="1" applyFill="1" applyBorder="1" applyAlignment="1">
      <alignment wrapText="1"/>
    </xf>
    <xf numFmtId="167" fontId="7" fillId="0" borderId="0" xfId="45" applyNumberFormat="1" applyFont="1" applyFill="1" applyAlignment="1">
      <alignment horizontal="left"/>
    </xf>
    <xf numFmtId="167" fontId="7" fillId="0" borderId="10" xfId="45" applyNumberFormat="1" applyFont="1" applyFill="1" applyBorder="1" applyAlignment="1">
      <alignment horizontal="right"/>
    </xf>
    <xf numFmtId="167" fontId="7" fillId="0" borderId="0" xfId="45" applyNumberFormat="1" applyFont="1" applyFill="1" applyAlignment="1">
      <alignment horizontal="right"/>
    </xf>
    <xf numFmtId="169" fontId="7" fillId="0" borderId="0" xfId="44" applyNumberFormat="1" applyFont="1" applyAlignment="1">
      <alignment horizontal="right"/>
    </xf>
    <xf numFmtId="169" fontId="9" fillId="0" borderId="11" xfId="44" applyNumberFormat="1" applyFont="1" applyBorder="1" applyAlignment="1">
      <alignment horizontal="right"/>
    </xf>
    <xf numFmtId="169" fontId="7" fillId="0" borderId="10" xfId="53" applyNumberFormat="1" applyFont="1" applyBorder="1"/>
    <xf numFmtId="0" fontId="7" fillId="0" borderId="13" xfId="51" applyFont="1" applyBorder="1"/>
    <xf numFmtId="167" fontId="7" fillId="0" borderId="0" xfId="55" applyNumberFormat="1" applyFont="1" applyFill="1"/>
    <xf numFmtId="167" fontId="7" fillId="0" borderId="0" xfId="55" applyNumberFormat="1" applyFont="1" applyFill="1" applyBorder="1"/>
    <xf numFmtId="167" fontId="7" fillId="0" borderId="10" xfId="55" applyNumberFormat="1" applyFont="1" applyFill="1" applyBorder="1"/>
    <xf numFmtId="167" fontId="7" fillId="0" borderId="12" xfId="51" applyNumberFormat="1" applyFont="1" applyFill="1" applyBorder="1"/>
    <xf numFmtId="167" fontId="16" fillId="0" borderId="17" xfId="55" applyNumberFormat="1" applyFont="1" applyFill="1" applyBorder="1"/>
    <xf numFmtId="6" fontId="9" fillId="0" borderId="10" xfId="53" quotePrefix="1" applyNumberFormat="1" applyFont="1" applyBorder="1" applyAlignment="1">
      <alignment horizontal="right"/>
    </xf>
    <xf numFmtId="6" fontId="9" fillId="0" borderId="10" xfId="51" quotePrefix="1" applyNumberFormat="1" applyFont="1" applyFill="1" applyBorder="1" applyAlignment="1">
      <alignment horizontal="right"/>
    </xf>
    <xf numFmtId="167" fontId="7" fillId="0" borderId="0" xfId="53" applyNumberFormat="1" applyFont="1"/>
    <xf numFmtId="167" fontId="7" fillId="0" borderId="10" xfId="53" applyNumberFormat="1" applyFont="1" applyFill="1" applyBorder="1"/>
    <xf numFmtId="167" fontId="7" fillId="0" borderId="0" xfId="53" applyNumberFormat="1" applyFont="1" applyFill="1"/>
    <xf numFmtId="167" fontId="7" fillId="0" borderId="0" xfId="53" applyNumberFormat="1" applyFont="1" applyFill="1" applyBorder="1"/>
    <xf numFmtId="167" fontId="9" fillId="0" borderId="0" xfId="53" applyNumberFormat="1" applyFont="1" applyFill="1"/>
    <xf numFmtId="167" fontId="44" fillId="0" borderId="10" xfId="53" applyNumberFormat="1" applyFont="1" applyFill="1" applyBorder="1"/>
    <xf numFmtId="3" fontId="44" fillId="0" borderId="0" xfId="53" applyNumberFormat="1" applyFont="1"/>
    <xf numFmtId="168" fontId="44" fillId="0" borderId="0" xfId="53" applyNumberFormat="1" applyFont="1"/>
    <xf numFmtId="0" fontId="44" fillId="0" borderId="0" xfId="53" applyFont="1" applyFill="1"/>
    <xf numFmtId="168" fontId="44" fillId="0" borderId="0" xfId="53" applyNumberFormat="1" applyFont="1" applyFill="1"/>
    <xf numFmtId="169" fontId="7" fillId="0" borderId="0" xfId="52" applyNumberFormat="1" applyFont="1" applyAlignment="1">
      <alignment horizontal="right"/>
    </xf>
    <xf numFmtId="169" fontId="7" fillId="0" borderId="10" xfId="52" applyNumberFormat="1" applyFont="1" applyBorder="1" applyAlignment="1">
      <alignment horizontal="right"/>
    </xf>
    <xf numFmtId="169" fontId="9" fillId="0" borderId="10" xfId="52" applyNumberFormat="1" applyFont="1" applyBorder="1" applyAlignment="1">
      <alignment horizontal="right"/>
    </xf>
    <xf numFmtId="167" fontId="7" fillId="0" borderId="0" xfId="49" applyNumberFormat="1" applyFont="1" applyFill="1"/>
    <xf numFmtId="167" fontId="7" fillId="0" borderId="0" xfId="50" applyNumberFormat="1" applyFont="1" applyFill="1" applyBorder="1"/>
    <xf numFmtId="167" fontId="7" fillId="0" borderId="10" xfId="50" applyNumberFormat="1" applyFont="1" applyFill="1" applyBorder="1"/>
    <xf numFmtId="167" fontId="7" fillId="0" borderId="0" xfId="44" quotePrefix="1" applyNumberFormat="1" applyFont="1" applyFill="1" applyBorder="1" applyAlignment="1">
      <alignment horizontal="right"/>
    </xf>
    <xf numFmtId="0" fontId="7" fillId="0" borderId="0" xfId="44" applyFont="1" applyFill="1" applyBorder="1" applyAlignment="1">
      <alignment wrapText="1"/>
    </xf>
    <xf numFmtId="3" fontId="7" fillId="0" borderId="0" xfId="44" applyNumberFormat="1" applyFont="1" applyFill="1" applyAlignment="1">
      <alignment horizontal="right" wrapText="1"/>
    </xf>
    <xf numFmtId="0" fontId="9" fillId="0" borderId="0" xfId="44" applyFont="1" applyFill="1" applyBorder="1"/>
    <xf numFmtId="167" fontId="9" fillId="0" borderId="0" xfId="44" applyNumberFormat="1" applyFont="1" applyFill="1"/>
    <xf numFmtId="167" fontId="9" fillId="0" borderId="10" xfId="44" applyNumberFormat="1" applyFont="1" applyFill="1" applyBorder="1" applyAlignment="1">
      <alignment horizontal="right"/>
    </xf>
    <xf numFmtId="167" fontId="9" fillId="0" borderId="0" xfId="44" applyNumberFormat="1" applyFont="1"/>
    <xf numFmtId="167" fontId="9" fillId="0" borderId="0" xfId="44" applyNumberFormat="1" applyFont="1" applyFill="1" applyBorder="1" applyAlignment="1">
      <alignment horizontal="left"/>
    </xf>
    <xf numFmtId="169" fontId="9" fillId="0" borderId="0" xfId="44" applyNumberFormat="1" applyFont="1"/>
    <xf numFmtId="3" fontId="7" fillId="0" borderId="10" xfId="50" applyNumberFormat="1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67" applyFont="1" applyFill="1"/>
    <xf numFmtId="0" fontId="9" fillId="0" borderId="0" xfId="67" applyFont="1"/>
    <xf numFmtId="0" fontId="44" fillId="0" borderId="0" xfId="67" applyFont="1" applyAlignment="1">
      <alignment horizontal="right"/>
    </xf>
    <xf numFmtId="6" fontId="7" fillId="0" borderId="10" xfId="67" applyNumberFormat="1" applyFont="1" applyBorder="1" applyAlignment="1">
      <alignment horizontal="left"/>
    </xf>
    <xf numFmtId="0" fontId="9" fillId="0" borderId="10" xfId="67" quotePrefix="1" applyFont="1" applyFill="1" applyBorder="1" applyAlignment="1">
      <alignment horizontal="right"/>
    </xf>
    <xf numFmtId="0" fontId="9" fillId="0" borderId="0" xfId="67" quotePrefix="1" applyFont="1" applyFill="1" applyBorder="1" applyAlignment="1">
      <alignment horizontal="right"/>
    </xf>
    <xf numFmtId="0" fontId="7" fillId="0" borderId="0" xfId="67" applyFont="1" applyFill="1" applyBorder="1" applyAlignment="1">
      <alignment horizontal="right"/>
    </xf>
    <xf numFmtId="0" fontId="9" fillId="0" borderId="0" xfId="67" applyFont="1" applyAlignment="1">
      <alignment horizontal="left"/>
    </xf>
    <xf numFmtId="0" fontId="7" fillId="0" borderId="0" xfId="67" applyFont="1" applyFill="1" applyBorder="1" applyAlignment="1"/>
    <xf numFmtId="0" fontId="7" fillId="0" borderId="0" xfId="67" applyFont="1" applyFill="1" applyAlignment="1">
      <alignment horizontal="left"/>
    </xf>
    <xf numFmtId="3" fontId="7" fillId="0" borderId="0" xfId="67" applyNumberFormat="1" applyFont="1" applyFill="1" applyBorder="1"/>
    <xf numFmtId="0" fontId="7" fillId="0" borderId="0" xfId="67" applyFont="1" applyAlignment="1">
      <alignment horizontal="left"/>
    </xf>
    <xf numFmtId="0" fontId="44" fillId="0" borderId="0" xfId="67" applyFont="1" applyAlignment="1">
      <alignment horizontal="left" indent="1"/>
    </xf>
    <xf numFmtId="6" fontId="7" fillId="0" borderId="0" xfId="67" applyNumberFormat="1" applyFont="1" applyBorder="1" applyAlignment="1">
      <alignment horizontal="left"/>
    </xf>
    <xf numFmtId="0" fontId="7" fillId="0" borderId="0" xfId="67" quotePrefix="1" applyFont="1" applyFill="1" applyBorder="1" applyAlignment="1">
      <alignment horizontal="right"/>
    </xf>
    <xf numFmtId="0" fontId="7" fillId="0" borderId="10" xfId="67" applyFont="1" applyBorder="1"/>
    <xf numFmtId="0" fontId="7" fillId="0" borderId="0" xfId="70" applyFont="1"/>
    <xf numFmtId="0" fontId="9" fillId="0" borderId="0" xfId="67" applyFont="1" applyFill="1"/>
    <xf numFmtId="6" fontId="7" fillId="0" borderId="0" xfId="67" applyNumberFormat="1" applyFont="1" applyFill="1" applyBorder="1" applyAlignment="1">
      <alignment horizontal="left"/>
    </xf>
    <xf numFmtId="0" fontId="44" fillId="0" borderId="0" xfId="67" applyFont="1" applyFill="1"/>
    <xf numFmtId="0" fontId="7" fillId="0" borderId="0" xfId="67" applyFont="1" applyFill="1" applyBorder="1"/>
    <xf numFmtId="3" fontId="44" fillId="0" borderId="0" xfId="67" applyNumberFormat="1" applyFont="1" applyFill="1" applyBorder="1"/>
    <xf numFmtId="167" fontId="44" fillId="0" borderId="0" xfId="42" applyNumberFormat="1" applyFont="1"/>
    <xf numFmtId="167" fontId="7" fillId="0" borderId="0" xfId="42" applyNumberFormat="1" applyFont="1"/>
    <xf numFmtId="167" fontId="47" fillId="0" borderId="0" xfId="42" applyNumberFormat="1" applyFont="1"/>
    <xf numFmtId="167" fontId="7" fillId="0" borderId="10" xfId="42" applyNumberFormat="1" applyFont="1" applyBorder="1"/>
    <xf numFmtId="167" fontId="44" fillId="0" borderId="10" xfId="42" applyNumberFormat="1" applyFont="1" applyBorder="1"/>
    <xf numFmtId="167" fontId="7" fillId="0" borderId="0" xfId="42" applyNumberFormat="1" applyFont="1" applyFill="1"/>
    <xf numFmtId="167" fontId="44" fillId="0" borderId="0" xfId="42" applyNumberFormat="1" applyFont="1" applyBorder="1" applyAlignment="1">
      <alignment horizontal="right" wrapText="1"/>
    </xf>
    <xf numFmtId="167" fontId="46" fillId="0" borderId="0" xfId="42" applyNumberFormat="1" applyFont="1" applyBorder="1" applyAlignment="1">
      <alignment horizontal="left"/>
    </xf>
    <xf numFmtId="167" fontId="44" fillId="0" borderId="0" xfId="42" quotePrefix="1" applyNumberFormat="1" applyFont="1"/>
    <xf numFmtId="167" fontId="44" fillId="0" borderId="0" xfId="42" applyNumberFormat="1" applyFont="1" applyFill="1"/>
    <xf numFmtId="167" fontId="7" fillId="0" borderId="0" xfId="67" applyNumberFormat="1" applyFont="1"/>
    <xf numFmtId="167" fontId="7" fillId="0" borderId="10" xfId="67" applyNumberFormat="1" applyFont="1" applyBorder="1"/>
    <xf numFmtId="167" fontId="16" fillId="0" borderId="16" xfId="55" applyNumberFormat="1" applyFont="1" applyFill="1" applyBorder="1"/>
    <xf numFmtId="167" fontId="7" fillId="0" borderId="17" xfId="51" applyNumberFormat="1" applyFont="1" applyFill="1" applyBorder="1"/>
    <xf numFmtId="169" fontId="7" fillId="0" borderId="10" xfId="55" applyNumberFormat="1" applyFont="1" applyFill="1" applyBorder="1" applyAlignment="1">
      <alignment horizontal="right"/>
    </xf>
    <xf numFmtId="0" fontId="13" fillId="0" borderId="0" xfId="53" applyFont="1"/>
    <xf numFmtId="169" fontId="7" fillId="0" borderId="0" xfId="55" applyNumberFormat="1" applyFont="1"/>
    <xf numFmtId="169" fontId="7" fillId="0" borderId="0" xfId="53" applyNumberFormat="1" applyFont="1" applyBorder="1"/>
    <xf numFmtId="169" fontId="7" fillId="0" borderId="0" xfId="51" applyNumberFormat="1" applyFont="1"/>
    <xf numFmtId="169" fontId="7" fillId="0" borderId="0" xfId="53" applyNumberFormat="1" applyFont="1" applyFill="1" applyBorder="1"/>
    <xf numFmtId="169" fontId="73" fillId="0" borderId="0" xfId="136" applyNumberFormat="1" applyFill="1"/>
    <xf numFmtId="169" fontId="73" fillId="0" borderId="10" xfId="136" applyNumberFormat="1" applyFill="1" applyBorder="1"/>
    <xf numFmtId="167" fontId="0" fillId="0" borderId="0" xfId="0" applyNumberFormat="1"/>
    <xf numFmtId="173" fontId="3" fillId="0" borderId="0" xfId="63" applyNumberFormat="1" applyFont="1" applyFill="1"/>
    <xf numFmtId="3" fontId="9" fillId="0" borderId="0" xfId="48" applyNumberFormat="1" applyFont="1" applyFill="1" applyBorder="1" applyAlignment="1" applyProtection="1">
      <alignment horizontal="right"/>
    </xf>
    <xf numFmtId="3" fontId="7" fillId="0" borderId="0" xfId="48" applyNumberFormat="1" applyFont="1" applyBorder="1"/>
    <xf numFmtId="3" fontId="7" fillId="0" borderId="0" xfId="0" applyNumberFormat="1" applyFont="1" applyFill="1" applyBorder="1"/>
    <xf numFmtId="0" fontId="6" fillId="0" borderId="0" xfId="56" applyFont="1" applyFill="1" applyBorder="1"/>
    <xf numFmtId="3" fontId="7" fillId="0" borderId="0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/>
    <xf numFmtId="0" fontId="44" fillId="0" borderId="0" xfId="52" applyFont="1" applyFill="1" applyBorder="1"/>
    <xf numFmtId="3" fontId="7" fillId="0" borderId="0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vertical="top"/>
    </xf>
    <xf numFmtId="167" fontId="7" fillId="0" borderId="0" xfId="0" applyNumberFormat="1" applyFont="1" applyFill="1" applyBorder="1"/>
    <xf numFmtId="167" fontId="7" fillId="0" borderId="0" xfId="63" applyNumberFormat="1" applyFont="1" applyFill="1" applyBorder="1"/>
    <xf numFmtId="167" fontId="9" fillId="0" borderId="0" xfId="0" applyNumberFormat="1" applyFont="1" applyFill="1" applyBorder="1" applyAlignment="1">
      <alignment horizontal="right"/>
    </xf>
    <xf numFmtId="0" fontId="7" fillId="55" borderId="0" xfId="0" applyFont="1" applyFill="1" applyBorder="1"/>
    <xf numFmtId="3" fontId="7" fillId="0" borderId="10" xfId="0" applyNumberFormat="1" applyFont="1" applyFill="1" applyBorder="1" applyAlignment="1">
      <alignment horizontal="right" vertical="top" wrapText="1"/>
    </xf>
    <xf numFmtId="3" fontId="7" fillId="0" borderId="10" xfId="0" applyNumberFormat="1" applyFont="1" applyFill="1" applyBorder="1" applyAlignment="1">
      <alignment horizontal="right" vertical="top"/>
    </xf>
    <xf numFmtId="167" fontId="7" fillId="0" borderId="10" xfId="0" applyNumberFormat="1" applyFont="1" applyFill="1" applyBorder="1"/>
    <xf numFmtId="169" fontId="7" fillId="0" borderId="0" xfId="45" applyNumberFormat="1" applyFont="1" applyFill="1" applyBorder="1"/>
    <xf numFmtId="0" fontId="9" fillId="0" borderId="0" xfId="58" applyFont="1" applyAlignment="1">
      <alignment horizontal="left"/>
    </xf>
    <xf numFmtId="0" fontId="46" fillId="0" borderId="0" xfId="44" applyFont="1"/>
    <xf numFmtId="0" fontId="9" fillId="0" borderId="0" xfId="44" quotePrefix="1" applyFont="1" applyBorder="1" applyAlignment="1">
      <alignment horizontal="left"/>
    </xf>
    <xf numFmtId="169" fontId="9" fillId="0" borderId="10" xfId="44" applyNumberFormat="1" applyFont="1" applyBorder="1"/>
    <xf numFmtId="169" fontId="9" fillId="0" borderId="0" xfId="44" applyNumberFormat="1" applyFont="1" applyFill="1" applyBorder="1"/>
    <xf numFmtId="169" fontId="9" fillId="0" borderId="11" xfId="44" applyNumberFormat="1" applyFont="1" applyBorder="1"/>
    <xf numFmtId="0" fontId="67" fillId="0" borderId="0" xfId="44" applyFont="1"/>
    <xf numFmtId="0" fontId="4" fillId="0" borderId="0" xfId="44" applyFont="1"/>
    <xf numFmtId="14" fontId="7" fillId="0" borderId="10" xfId="46" quotePrefix="1" applyNumberFormat="1" applyFont="1" applyFill="1" applyBorder="1" applyAlignment="1">
      <alignment horizontal="right"/>
    </xf>
    <xf numFmtId="169" fontId="7" fillId="0" borderId="11" xfId="44" applyNumberFormat="1" applyFont="1" applyBorder="1" applyAlignment="1">
      <alignment horizontal="right"/>
    </xf>
    <xf numFmtId="0" fontId="9" fillId="0" borderId="0" xfId="58" applyFont="1" applyFill="1" applyAlignment="1">
      <alignment horizontal="left"/>
    </xf>
    <xf numFmtId="167" fontId="9" fillId="0" borderId="0" xfId="45" applyNumberFormat="1" applyFont="1" applyFill="1"/>
    <xf numFmtId="3" fontId="9" fillId="0" borderId="0" xfId="45" applyNumberFormat="1" applyFont="1" applyFill="1"/>
    <xf numFmtId="167" fontId="9" fillId="0" borderId="10" xfId="45" applyNumberFormat="1" applyFont="1" applyFill="1" applyBorder="1" applyAlignment="1">
      <alignment horizontal="right"/>
    </xf>
    <xf numFmtId="167" fontId="9" fillId="0" borderId="0" xfId="45" applyNumberFormat="1" applyFont="1" applyFill="1" applyAlignment="1">
      <alignment horizontal="right"/>
    </xf>
    <xf numFmtId="167" fontId="9" fillId="0" borderId="0" xfId="49" applyNumberFormat="1" applyFont="1" applyFill="1" applyAlignment="1">
      <alignment wrapText="1"/>
    </xf>
    <xf numFmtId="3" fontId="9" fillId="0" borderId="0" xfId="49" applyNumberFormat="1" applyFont="1" applyFill="1" applyAlignment="1">
      <alignment wrapText="1"/>
    </xf>
    <xf numFmtId="167" fontId="9" fillId="0" borderId="10" xfId="49" applyNumberFormat="1" applyFont="1" applyFill="1" applyBorder="1" applyAlignment="1">
      <alignment wrapText="1"/>
    </xf>
    <xf numFmtId="3" fontId="9" fillId="0" borderId="10" xfId="49" applyNumberFormat="1" applyFont="1" applyFill="1" applyBorder="1" applyAlignment="1">
      <alignment horizontal="left" wrapText="1" indent="1"/>
    </xf>
    <xf numFmtId="167" fontId="9" fillId="0" borderId="0" xfId="45" applyNumberFormat="1" applyFont="1" applyFill="1" applyBorder="1"/>
    <xf numFmtId="169" fontId="9" fillId="0" borderId="0" xfId="45" applyNumberFormat="1" applyFont="1" applyFill="1" applyBorder="1"/>
    <xf numFmtId="167" fontId="9" fillId="0" borderId="10" xfId="49" applyNumberFormat="1" applyFont="1" applyFill="1" applyBorder="1"/>
    <xf numFmtId="167" fontId="9" fillId="0" borderId="15" xfId="45" applyNumberFormat="1" applyFont="1" applyFill="1" applyBorder="1" applyAlignment="1">
      <alignment horizontal="right"/>
    </xf>
    <xf numFmtId="167" fontId="9" fillId="0" borderId="0" xfId="45" applyNumberFormat="1" applyFont="1" applyFill="1" applyBorder="1" applyAlignment="1">
      <alignment horizontal="right"/>
    </xf>
    <xf numFmtId="3" fontId="9" fillId="0" borderId="0" xfId="45" applyNumberFormat="1" applyFont="1" applyFill="1" applyBorder="1" applyAlignment="1">
      <alignment wrapText="1"/>
    </xf>
    <xf numFmtId="3" fontId="9" fillId="0" borderId="0" xfId="45" applyNumberFormat="1" applyFont="1" applyFill="1" applyAlignment="1">
      <alignment horizontal="left"/>
    </xf>
    <xf numFmtId="3" fontId="9" fillId="0" borderId="0" xfId="45" applyNumberFormat="1" applyFont="1" applyFill="1" applyAlignment="1">
      <alignment horizontal="right"/>
    </xf>
    <xf numFmtId="3" fontId="9" fillId="0" borderId="0" xfId="45" applyNumberFormat="1" applyFont="1" applyFill="1" applyBorder="1"/>
    <xf numFmtId="3" fontId="9" fillId="0" borderId="10" xfId="45" applyNumberFormat="1" applyFont="1" applyFill="1" applyBorder="1" applyAlignment="1">
      <alignment horizontal="right"/>
    </xf>
    <xf numFmtId="174" fontId="12" fillId="0" borderId="0" xfId="50" applyNumberFormat="1" applyFill="1"/>
    <xf numFmtId="167" fontId="9" fillId="0" borderId="0" xfId="0" applyNumberFormat="1" applyFont="1" applyFill="1"/>
    <xf numFmtId="172" fontId="7" fillId="0" borderId="0" xfId="53" applyNumberFormat="1" applyFont="1"/>
    <xf numFmtId="0" fontId="10" fillId="0" borderId="0" xfId="52" applyFill="1"/>
    <xf numFmtId="175" fontId="10" fillId="0" borderId="0" xfId="52" applyNumberFormat="1"/>
    <xf numFmtId="0" fontId="7" fillId="0" borderId="0" xfId="52" applyFont="1" applyFill="1" applyBorder="1" applyAlignment="1">
      <alignment horizontal="left" indent="1"/>
    </xf>
    <xf numFmtId="169" fontId="10" fillId="0" borderId="0" xfId="52" applyNumberFormat="1" applyFill="1"/>
    <xf numFmtId="169" fontId="7" fillId="0" borderId="0" xfId="57" applyNumberFormat="1" applyFont="1" applyFill="1" applyAlignment="1">
      <alignment horizontal="right"/>
    </xf>
    <xf numFmtId="169" fontId="3" fillId="0" borderId="0" xfId="0" applyNumberFormat="1" applyFont="1" applyFill="1"/>
    <xf numFmtId="169" fontId="7" fillId="0" borderId="0" xfId="53" applyNumberFormat="1" applyFont="1" applyFill="1"/>
    <xf numFmtId="169" fontId="7" fillId="0" borderId="10" xfId="53" applyNumberFormat="1" applyFont="1" applyFill="1" applyBorder="1"/>
    <xf numFmtId="167" fontId="9" fillId="0" borderId="0" xfId="44" applyNumberFormat="1" applyFont="1" applyFill="1" applyBorder="1"/>
    <xf numFmtId="0" fontId="7" fillId="0" borderId="0" xfId="57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67" applyFont="1" applyAlignment="1">
      <alignment wrapText="1"/>
    </xf>
  </cellXfs>
  <cellStyles count="201">
    <cellStyle name="20 % - Aksentti1" xfId="91" builtinId="30" customBuiltin="1"/>
    <cellStyle name="20 % - Aksentti1 2" xfId="137"/>
    <cellStyle name="20 % - Aksentti1 3" xfId="182"/>
    <cellStyle name="20 % - Aksentti2" xfId="95" builtinId="34" customBuiltin="1"/>
    <cellStyle name="20 % - Aksentti2 2" xfId="138"/>
    <cellStyle name="20 % - Aksentti2 3" xfId="184"/>
    <cellStyle name="20 % - Aksentti3" xfId="99" builtinId="38" customBuiltin="1"/>
    <cellStyle name="20 % - Aksentti3 2" xfId="139"/>
    <cellStyle name="20 % - Aksentti3 3" xfId="186"/>
    <cellStyle name="20 % - Aksentti4" xfId="103" builtinId="42" customBuiltin="1"/>
    <cellStyle name="20 % - Aksentti4 2" xfId="140"/>
    <cellStyle name="20 % - Aksentti4 3" xfId="188"/>
    <cellStyle name="20 % - Aksentti5" xfId="107" builtinId="46" customBuiltin="1"/>
    <cellStyle name="20 % - Aksentti5 2" xfId="141"/>
    <cellStyle name="20 % - Aksentti5 3" xfId="190"/>
    <cellStyle name="20 % - Aksentti6" xfId="111" builtinId="50" customBuiltin="1"/>
    <cellStyle name="20 % - Aksentti6 2" xfId="142"/>
    <cellStyle name="20 % - Aksentti6 3" xfId="192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Aksentti1" xfId="92" builtinId="31" customBuiltin="1"/>
    <cellStyle name="40 % - Aksentti1 2" xfId="143"/>
    <cellStyle name="40 % - Aksentti1 3" xfId="183"/>
    <cellStyle name="40 % - Aksentti2" xfId="96" builtinId="35" customBuiltin="1"/>
    <cellStyle name="40 % - Aksentti2 2" xfId="144"/>
    <cellStyle name="40 % - Aksentti2 3" xfId="185"/>
    <cellStyle name="40 % - Aksentti3" xfId="100" builtinId="39" customBuiltin="1"/>
    <cellStyle name="40 % - Aksentti3 2" xfId="145"/>
    <cellStyle name="40 % - Aksentti3 3" xfId="187"/>
    <cellStyle name="40 % - Aksentti4" xfId="104" builtinId="43" customBuiltin="1"/>
    <cellStyle name="40 % - Aksentti4 2" xfId="146"/>
    <cellStyle name="40 % - Aksentti4 3" xfId="189"/>
    <cellStyle name="40 % - Aksentti5" xfId="108" builtinId="47" customBuiltin="1"/>
    <cellStyle name="40 % - Aksentti5 2" xfId="147"/>
    <cellStyle name="40 % - Aksentti5 3" xfId="191"/>
    <cellStyle name="40 % - Aksentti6" xfId="112" builtinId="51" customBuiltin="1"/>
    <cellStyle name="40 % - Aksentti6 2" xfId="148"/>
    <cellStyle name="40 % - Aksentti6 3" xfId="193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- Aksentti1" xfId="93" builtinId="32" customBuiltin="1"/>
    <cellStyle name="60 % - Aksentti1 2" xfId="149"/>
    <cellStyle name="60 % - Aksentti2" xfId="97" builtinId="36" customBuiltin="1"/>
    <cellStyle name="60 % - Aksentti2 2" xfId="150"/>
    <cellStyle name="60 % - Aksentti3" xfId="101" builtinId="40" customBuiltin="1"/>
    <cellStyle name="60 % - Aksentti3 2" xfId="151"/>
    <cellStyle name="60 % - Aksentti4" xfId="105" builtinId="44" customBuiltin="1"/>
    <cellStyle name="60 % - Aksentti4 2" xfId="152"/>
    <cellStyle name="60 % - Aksentti5" xfId="109" builtinId="48" customBuiltin="1"/>
    <cellStyle name="60 % - Aksentti5 2" xfId="153"/>
    <cellStyle name="60 % - Aksentti6" xfId="113" builtinId="52" customBuiltin="1"/>
    <cellStyle name="60 % - Aksentti6 2" xfId="15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ksentti1" xfId="90" builtinId="29" customBuiltin="1"/>
    <cellStyle name="Aksentti1 2" xfId="155"/>
    <cellStyle name="Aksentti2" xfId="94" builtinId="33" customBuiltin="1"/>
    <cellStyle name="Aksentti2 2" xfId="156"/>
    <cellStyle name="Aksentti3" xfId="98" builtinId="37" customBuiltin="1"/>
    <cellStyle name="Aksentti3 2" xfId="157"/>
    <cellStyle name="Aksentti4" xfId="102" builtinId="41" customBuiltin="1"/>
    <cellStyle name="Aksentti4 2" xfId="158"/>
    <cellStyle name="Aksentti5" xfId="106" builtinId="45" customBuiltin="1"/>
    <cellStyle name="Aksentti5 2" xfId="159"/>
    <cellStyle name="Aksentti6" xfId="110" builtinId="49" customBuiltin="1"/>
    <cellStyle name="Aksentti6 2" xfId="160"/>
    <cellStyle name="Bad" xfId="25"/>
    <cellStyle name="Calculation" xfId="26"/>
    <cellStyle name="Check Cell" xfId="27"/>
    <cellStyle name="Comma [0]_Sheet10" xfId="28"/>
    <cellStyle name="Comma_Sheet10" xfId="29"/>
    <cellStyle name="Currency [0]_Sheet10" xfId="30"/>
    <cellStyle name="Currency_Sheet10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uomautus 2" xfId="114"/>
    <cellStyle name="Huomautus 2 2" xfId="198"/>
    <cellStyle name="Huomautus 3" xfId="161"/>
    <cellStyle name="Huono" xfId="80" builtinId="27" customBuiltin="1"/>
    <cellStyle name="Huono 2" xfId="162"/>
    <cellStyle name="Hyperlink" xfId="115"/>
    <cellStyle name="Hyvä" xfId="79" builtinId="26" customBuiltin="1"/>
    <cellStyle name="Hyvä 2" xfId="163"/>
    <cellStyle name="Input" xfId="38"/>
    <cellStyle name="Laskenta" xfId="84" builtinId="22" customBuiltin="1"/>
    <cellStyle name="Laskenta 2" xfId="164"/>
    <cellStyle name="Linked Cell" xfId="39"/>
    <cellStyle name="Linkitetty solu" xfId="85" builtinId="24" customBuiltin="1"/>
    <cellStyle name="Linkitetty solu 2" xfId="165"/>
    <cellStyle name="Neutraali" xfId="81" builtinId="28" customBuiltin="1"/>
    <cellStyle name="Neutraali 2" xfId="166"/>
    <cellStyle name="Neutral" xfId="40"/>
    <cellStyle name="Normaali" xfId="0" builtinId="0"/>
    <cellStyle name="Normaali 2" xfId="41"/>
    <cellStyle name="Normaali 2 2" xfId="42"/>
    <cellStyle name="Normaali 2 2 2" xfId="116"/>
    <cellStyle name="Normaali 3" xfId="43"/>
    <cellStyle name="Normaali 3 2" xfId="70"/>
    <cellStyle name="Normaali 3 3" xfId="117"/>
    <cellStyle name="Normaali 4" xfId="68"/>
    <cellStyle name="Normaali 4 2" xfId="118"/>
    <cellStyle name="Normaali 4 2 2" xfId="199"/>
    <cellStyle name="Normaali 5" xfId="69"/>
    <cellStyle name="Normaali 5 2" xfId="73"/>
    <cellStyle name="Normaali 5 2 2" xfId="197"/>
    <cellStyle name="Normaali 6" xfId="72"/>
    <cellStyle name="Normaali 6 2" xfId="196"/>
    <cellStyle name="Normaali 7" xfId="194"/>
    <cellStyle name="Normaali 8" xfId="136"/>
    <cellStyle name="Normaali 8 2" xfId="200"/>
    <cellStyle name="Normaali 9" xfId="180"/>
    <cellStyle name="Normaali_1001 L&amp;T OYJ VUOSIKERTOMUS 2003" xfId="44"/>
    <cellStyle name="Normaali_1001 L&amp;T OYJ VUOSIKERTOMUS 2003_IAS1_laskelmat malli" xfId="45"/>
    <cellStyle name="Normaali_IFRS TASE" xfId="46"/>
    <cellStyle name="Normaali_IFRS- TULOSLASKELMA MALLIT" xfId="47"/>
    <cellStyle name="Normaali_IFRS- TULOSLASKELMA MALLIT_IAS1_laskelmat malli" xfId="48"/>
    <cellStyle name="Normaali_LTKASSAVIRTA2000" xfId="49"/>
    <cellStyle name="Normaali_LTKASSAVIRTA2000_IAS1_laskelmat malli" xfId="50"/>
    <cellStyle name="Normaali_MATLIIKEV" xfId="51"/>
    <cellStyle name="Normaali_OYJRAHLASKELMA" xfId="52"/>
    <cellStyle name="Normaali_PROFORMA092001" xfId="53"/>
    <cellStyle name="Normaali_PÖRSSI Q1 2006" xfId="54"/>
    <cellStyle name="Normaali_PÖRSSI Q1 2006 2" xfId="67"/>
    <cellStyle name="Normaali_pörssi062000" xfId="55"/>
    <cellStyle name="Normaali_rahlaskVUOSIKERT" xfId="56"/>
    <cellStyle name="Normaali_Tunnusluvut032000" xfId="57"/>
    <cellStyle name="Normaali_Tunnusluvut032000_IAS1_laskelmat malli" xfId="58"/>
    <cellStyle name="Normal_Sheet10" xfId="59"/>
    <cellStyle name="Note" xfId="60"/>
    <cellStyle name="Note 2" xfId="61"/>
    <cellStyle name="Note 3" xfId="119"/>
    <cellStyle name="Otsikko" xfId="74" builtinId="15" customBuiltin="1"/>
    <cellStyle name="Otsikko 1" xfId="75" builtinId="16" customBuiltin="1"/>
    <cellStyle name="Otsikko 1 2" xfId="168"/>
    <cellStyle name="Otsikko 2" xfId="76" builtinId="17" customBuiltin="1"/>
    <cellStyle name="Otsikko 2 2" xfId="169"/>
    <cellStyle name="Otsikko 3" xfId="77" builtinId="18" customBuiltin="1"/>
    <cellStyle name="Otsikko 3 2" xfId="170"/>
    <cellStyle name="Otsikko 4" xfId="78" builtinId="19" customBuiltin="1"/>
    <cellStyle name="Otsikko 4 2" xfId="171"/>
    <cellStyle name="Otsikko 5" xfId="167"/>
    <cellStyle name="Output" xfId="62"/>
    <cellStyle name="Percent" xfId="120"/>
    <cellStyle name="Pilkku 2" xfId="181"/>
    <cellStyle name="Prosenttia" xfId="63" builtinId="5"/>
    <cellStyle name="Prosenttia 2" xfId="71"/>
    <cellStyle name="Prosenttia 2 2" xfId="121"/>
    <cellStyle name="Prosenttia 3" xfId="172"/>
    <cellStyle name="Prosenttia 3 2" xfId="195"/>
    <cellStyle name="Selittävä teksti" xfId="88" builtinId="53" customBuiltin="1"/>
    <cellStyle name="Selittävä teksti 2" xfId="173"/>
    <cellStyle name="SpondaAlignRight" xfId="122"/>
    <cellStyle name="SpondaBold" xfId="123"/>
    <cellStyle name="SpondaBoldAlignRight" xfId="124"/>
    <cellStyle name="SpondaBorderLow" xfId="125"/>
    <cellStyle name="SpondaHeadingNote" xfId="126"/>
    <cellStyle name="SpondaNoBorder" xfId="127"/>
    <cellStyle name="SpondaPageHeading" xfId="128"/>
    <cellStyle name="SpondaSubtitle" xfId="129"/>
    <cellStyle name="SpondaTableHeading" xfId="130"/>
    <cellStyle name="SpondaTableHeadingRight" xfId="131"/>
    <cellStyle name="SpondaText" xfId="132"/>
    <cellStyle name="SpondaTotal" xfId="133"/>
    <cellStyle name="SpondaTotalRight" xfId="134"/>
    <cellStyle name="SpondaTotalRightBold" xfId="135"/>
    <cellStyle name="Summa" xfId="89" builtinId="25" customBuiltin="1"/>
    <cellStyle name="Summa 2" xfId="174"/>
    <cellStyle name="Syöttö" xfId="82" builtinId="20" customBuiltin="1"/>
    <cellStyle name="Syöttö 2" xfId="175"/>
    <cellStyle name="Tarkistussolu" xfId="86" builtinId="23" customBuiltin="1"/>
    <cellStyle name="Tarkistussolu 2" xfId="176"/>
    <cellStyle name="Title" xfId="64"/>
    <cellStyle name="Total" xfId="65"/>
    <cellStyle name="Tulostus" xfId="83" builtinId="21" customBuiltin="1"/>
    <cellStyle name="Tulostus 2" xfId="177"/>
    <cellStyle name="Warning Text" xfId="66"/>
    <cellStyle name="Varoitusteksti" xfId="87" builtinId="11" customBuiltin="1"/>
    <cellStyle name="Varoitusteksti 2" xfId="178"/>
    <cellStyle name="Обычный_ExcelExport469392079%5FWDEFEXCEL 1 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alousosasto\kirjanpito\IFRS-konsernilaskennan%20raportit\2014\032014\P&#214;RSSI%20Q1%20201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ERNITULOSLASKELMA"/>
      <sheetName val="LAAJA KONSERNITULOSLASKELMA"/>
      <sheetName val="KONSERNITASE"/>
      <sheetName val="RAHAVIRTALASKELMA "/>
      <sheetName val="LASKELMA OMAN PÄÄOMAN M. UUSI"/>
      <sheetName val="OPERATIIVINEN LIIKEVOITTO"/>
      <sheetName val="TUNNUSLUVUT "/>
      <sheetName val="TOIMIALATIEDOT"/>
      <sheetName val="NELJÄNNEKSITTÄIN"/>
      <sheetName val="KÄYTTÖOMAISUUS"/>
      <sheetName val=" LÄHIPIIRITAPAHT"/>
      <sheetName val="RAHOITUSVARAT JA -VELAT"/>
      <sheetName val="VASTUUSITOUMUKSET"/>
      <sheetName val="Ta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1-3/2014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K39"/>
  <sheetViews>
    <sheetView zoomScaleNormal="100" workbookViewId="0">
      <selection activeCell="G37" sqref="G37"/>
    </sheetView>
  </sheetViews>
  <sheetFormatPr defaultRowHeight="12.75" x14ac:dyDescent="0.2"/>
  <cols>
    <col min="1" max="1" width="40" style="2" customWidth="1"/>
    <col min="2" max="5" width="10.140625" style="2" customWidth="1"/>
    <col min="6" max="6" width="11.140625" style="2" bestFit="1" customWidth="1"/>
    <col min="7" max="16384" width="9.140625" style="2"/>
  </cols>
  <sheetData>
    <row r="1" spans="1:11" x14ac:dyDescent="0.2">
      <c r="A1" s="113" t="s">
        <v>94</v>
      </c>
      <c r="B1" s="113"/>
      <c r="C1" s="113"/>
      <c r="D1" s="113"/>
      <c r="E1" s="113"/>
    </row>
    <row r="2" spans="1:11" x14ac:dyDescent="0.2">
      <c r="A2" s="278"/>
    </row>
    <row r="3" spans="1:11" ht="15.75" x14ac:dyDescent="0.25">
      <c r="A3" s="152" t="s">
        <v>219</v>
      </c>
      <c r="B3" s="1"/>
      <c r="C3" s="227"/>
      <c r="D3" s="1"/>
      <c r="E3" s="1"/>
    </row>
    <row r="4" spans="1:11" x14ac:dyDescent="0.2">
      <c r="A4" s="4"/>
      <c r="B4" s="203"/>
      <c r="C4" s="203"/>
      <c r="D4" s="203"/>
      <c r="E4" s="311"/>
    </row>
    <row r="5" spans="1:11" x14ac:dyDescent="0.2">
      <c r="A5" s="63" t="s">
        <v>293</v>
      </c>
      <c r="B5" s="104" t="s">
        <v>292</v>
      </c>
      <c r="C5" s="104" t="s">
        <v>221</v>
      </c>
      <c r="D5" s="104" t="s">
        <v>163</v>
      </c>
      <c r="E5" s="104" t="s">
        <v>252</v>
      </c>
    </row>
    <row r="6" spans="1:11" x14ac:dyDescent="0.2">
      <c r="B6" s="412"/>
      <c r="C6" s="71"/>
      <c r="D6" s="71"/>
      <c r="E6" s="71"/>
      <c r="K6" s="207"/>
    </row>
    <row r="7" spans="1:11" s="70" customFormat="1" x14ac:dyDescent="0.2">
      <c r="A7" s="74" t="s">
        <v>1</v>
      </c>
      <c r="B7" s="207">
        <v>159.441</v>
      </c>
      <c r="C7" s="210">
        <v>167.721</v>
      </c>
      <c r="D7" s="210">
        <f>(B7-C7)/C7*100</f>
        <v>-4.9367699930241304</v>
      </c>
      <c r="E7" s="210">
        <f>668.217</f>
        <v>668.21699999999998</v>
      </c>
      <c r="F7" s="279"/>
    </row>
    <row r="8" spans="1:11" s="70" customFormat="1" x14ac:dyDescent="0.2">
      <c r="B8" s="413"/>
      <c r="C8" s="331"/>
      <c r="D8" s="210"/>
      <c r="E8" s="345"/>
      <c r="F8" s="279"/>
    </row>
    <row r="9" spans="1:11" s="70" customFormat="1" x14ac:dyDescent="0.2">
      <c r="A9" s="75" t="s">
        <v>2</v>
      </c>
      <c r="B9" s="208">
        <f>B11-B7</f>
        <v>-145.048</v>
      </c>
      <c r="C9" s="209">
        <v>-154.36699999999999</v>
      </c>
      <c r="D9" s="209">
        <f>(B9-C9)/C9*100</f>
        <v>-6.0369120343078437</v>
      </c>
      <c r="E9" s="209">
        <f>-597.288</f>
        <v>-597.28800000000001</v>
      </c>
      <c r="F9" s="279"/>
    </row>
    <row r="10" spans="1:11" s="70" customFormat="1" x14ac:dyDescent="0.2">
      <c r="B10" s="413"/>
      <c r="C10" s="331"/>
      <c r="D10" s="210"/>
      <c r="E10" s="345"/>
      <c r="F10" s="279"/>
    </row>
    <row r="11" spans="1:11" s="70" customFormat="1" x14ac:dyDescent="0.2">
      <c r="A11" s="74" t="s">
        <v>3</v>
      </c>
      <c r="B11" s="207">
        <v>14.393000000000001</v>
      </c>
      <c r="C11" s="210">
        <f>C7+C9</f>
        <v>13.354000000000013</v>
      </c>
      <c r="D11" s="210">
        <f>(B11-C11)/C11*100</f>
        <v>7.7804403175077601</v>
      </c>
      <c r="E11" s="345">
        <v>70.929000000000002</v>
      </c>
      <c r="F11" s="279"/>
    </row>
    <row r="12" spans="1:11" s="70" customFormat="1" x14ac:dyDescent="0.2">
      <c r="B12" s="413"/>
      <c r="C12" s="331"/>
      <c r="D12" s="69"/>
      <c r="E12" s="331"/>
      <c r="F12" s="279"/>
    </row>
    <row r="13" spans="1:11" s="70" customFormat="1" x14ac:dyDescent="0.2">
      <c r="A13" s="76" t="s">
        <v>4</v>
      </c>
      <c r="B13" s="346">
        <v>1.7430000000000001</v>
      </c>
      <c r="C13" s="345">
        <v>0.378</v>
      </c>
      <c r="D13" s="210">
        <f>(B13-C13)/C13*100</f>
        <v>361.11111111111114</v>
      </c>
      <c r="E13" s="345">
        <v>4.28</v>
      </c>
      <c r="F13" s="279"/>
    </row>
    <row r="14" spans="1:11" s="70" customFormat="1" x14ac:dyDescent="0.2">
      <c r="A14" s="76" t="s">
        <v>5</v>
      </c>
      <c r="B14" s="346">
        <v>-3.7675399999999999</v>
      </c>
      <c r="C14" s="345">
        <v>-3.64</v>
      </c>
      <c r="D14" s="210">
        <f>(B14-C14)/C14*100</f>
        <v>3.5038461538461472</v>
      </c>
      <c r="E14" s="345">
        <v>-14.503</v>
      </c>
      <c r="F14" s="279"/>
    </row>
    <row r="15" spans="1:11" s="70" customFormat="1" x14ac:dyDescent="0.2">
      <c r="A15" s="76" t="s">
        <v>6</v>
      </c>
      <c r="B15" s="346">
        <v>-3.5190000000000001</v>
      </c>
      <c r="C15" s="345">
        <v>-3.246</v>
      </c>
      <c r="D15" s="210">
        <f>(B15-C15)/C15*100</f>
        <v>8.4103512014787469</v>
      </c>
      <c r="E15" s="345">
        <v>-12.984999999999999</v>
      </c>
      <c r="F15" s="279"/>
    </row>
    <row r="16" spans="1:11" s="70" customFormat="1" x14ac:dyDescent="0.2">
      <c r="A16" s="77" t="s">
        <v>7</v>
      </c>
      <c r="B16" s="349">
        <f>-6.699-0.002</f>
        <v>-6.7009999999999996</v>
      </c>
      <c r="C16" s="348">
        <v>-0.54800000000000004</v>
      </c>
      <c r="D16" s="210">
        <f>(B16-C16)/C16*100</f>
        <v>1122.8102189781021</v>
      </c>
      <c r="E16" s="348">
        <v>-2.512</v>
      </c>
      <c r="F16" s="279"/>
    </row>
    <row r="17" spans="1:7" s="70" customFormat="1" ht="38.25" x14ac:dyDescent="0.2">
      <c r="A17" s="336" t="s">
        <v>290</v>
      </c>
      <c r="B17" s="349" t="s">
        <v>302</v>
      </c>
      <c r="C17" s="348" t="s">
        <v>302</v>
      </c>
      <c r="D17" s="210"/>
      <c r="E17" s="348">
        <v>-5.0270000000000001</v>
      </c>
      <c r="F17" s="279"/>
    </row>
    <row r="18" spans="1:7" s="70" customFormat="1" x14ac:dyDescent="0.2">
      <c r="A18" s="75" t="s">
        <v>209</v>
      </c>
      <c r="B18" s="414" t="s">
        <v>302</v>
      </c>
      <c r="C18" s="347" t="s">
        <v>302</v>
      </c>
      <c r="D18" s="209"/>
      <c r="E18" s="347">
        <v>-7</v>
      </c>
      <c r="F18" s="279"/>
    </row>
    <row r="19" spans="1:7" s="70" customFormat="1" x14ac:dyDescent="0.2">
      <c r="A19" s="77"/>
      <c r="B19" s="413"/>
      <c r="C19" s="331"/>
      <c r="D19" s="210"/>
      <c r="E19" s="348"/>
      <c r="F19" s="279"/>
    </row>
    <row r="20" spans="1:7" s="70" customFormat="1" x14ac:dyDescent="0.2">
      <c r="A20" s="78" t="s">
        <v>8</v>
      </c>
      <c r="B20" s="349">
        <f>SUM(B11:B18)</f>
        <v>2.1484599999999991</v>
      </c>
      <c r="C20" s="348">
        <f>SUM(C11:C18)</f>
        <v>6.2980000000000125</v>
      </c>
      <c r="D20" s="210">
        <f>(B20-C20)/C20*100</f>
        <v>-65.886630676405289</v>
      </c>
      <c r="E20" s="348">
        <v>33.182000000000002</v>
      </c>
      <c r="F20" s="279"/>
      <c r="G20" s="69"/>
    </row>
    <row r="21" spans="1:7" x14ac:dyDescent="0.2">
      <c r="A21" s="8"/>
      <c r="B21" s="415"/>
      <c r="C21" s="375"/>
      <c r="D21" s="210"/>
      <c r="E21" s="350"/>
      <c r="F21" s="279"/>
      <c r="G21" s="5"/>
    </row>
    <row r="22" spans="1:7" x14ac:dyDescent="0.2">
      <c r="A22" s="8" t="s">
        <v>9</v>
      </c>
      <c r="B22" s="349">
        <v>0.107</v>
      </c>
      <c r="C22" s="348">
        <v>0.17899999999999999</v>
      </c>
      <c r="D22" s="210">
        <f>(B22-C22)/C22*100</f>
        <v>-40.223463687150833</v>
      </c>
      <c r="E22" s="350">
        <v>0.52900000000000003</v>
      </c>
      <c r="F22" s="279"/>
    </row>
    <row r="23" spans="1:7" x14ac:dyDescent="0.2">
      <c r="A23" s="6" t="s">
        <v>10</v>
      </c>
      <c r="B23" s="414">
        <f>-17.284136-0.459354</f>
        <v>-17.743490000000001</v>
      </c>
      <c r="C23" s="347">
        <v>-0.58699999999999997</v>
      </c>
      <c r="D23" s="209">
        <f>(B23-C23)/C23*100</f>
        <v>2922.7410562180585</v>
      </c>
      <c r="E23" s="351">
        <v>-3.3849999999999998</v>
      </c>
      <c r="F23" s="279"/>
    </row>
    <row r="24" spans="1:7" x14ac:dyDescent="0.2">
      <c r="A24" s="8"/>
      <c r="B24" s="415"/>
      <c r="C24" s="375"/>
      <c r="D24" s="210"/>
      <c r="E24" s="350"/>
      <c r="F24" s="279"/>
    </row>
    <row r="25" spans="1:7" x14ac:dyDescent="0.2">
      <c r="A25" s="10" t="s">
        <v>11</v>
      </c>
      <c r="B25" s="376">
        <f>B20+B22+B23</f>
        <v>-15.488030000000002</v>
      </c>
      <c r="C25" s="409">
        <f>C20+C22+C23</f>
        <v>5.890000000000013</v>
      </c>
      <c r="D25" s="210">
        <f>(B25-C25)/C25*100</f>
        <v>-362.95466893038997</v>
      </c>
      <c r="E25" s="352">
        <v>30.327000000000002</v>
      </c>
      <c r="F25" s="279"/>
    </row>
    <row r="26" spans="1:7" x14ac:dyDescent="0.2">
      <c r="A26" s="11"/>
      <c r="B26" s="415"/>
      <c r="C26" s="375"/>
      <c r="D26" s="210"/>
      <c r="E26" s="352"/>
      <c r="F26" s="279"/>
    </row>
    <row r="27" spans="1:7" x14ac:dyDescent="0.2">
      <c r="A27" s="6" t="s">
        <v>12</v>
      </c>
      <c r="B27" s="414">
        <v>-0.85819999999999996</v>
      </c>
      <c r="C27" s="347">
        <v>-1.4430000000000001</v>
      </c>
      <c r="D27" s="209">
        <f>(B27-C27)/C27*100</f>
        <v>-40.526680526680529</v>
      </c>
      <c r="E27" s="351">
        <v>-8.1440000000000001</v>
      </c>
      <c r="F27" s="279"/>
    </row>
    <row r="28" spans="1:7" x14ac:dyDescent="0.2">
      <c r="A28" s="7"/>
      <c r="B28" s="416"/>
      <c r="C28" s="377"/>
      <c r="D28" s="210"/>
      <c r="E28" s="353"/>
      <c r="F28" s="279"/>
    </row>
    <row r="29" spans="1:7" x14ac:dyDescent="0.2">
      <c r="A29" s="12" t="s">
        <v>13</v>
      </c>
      <c r="B29" s="526">
        <f>B25+B27</f>
        <v>-16.346230000000002</v>
      </c>
      <c r="C29" s="210">
        <f>C25+C27</f>
        <v>4.4470000000000134</v>
      </c>
      <c r="D29" s="210">
        <f>(B29-C29)/C29*100</f>
        <v>-467.57881718012032</v>
      </c>
      <c r="E29" s="350">
        <v>22.183</v>
      </c>
      <c r="F29" s="279"/>
    </row>
    <row r="30" spans="1:7" x14ac:dyDescent="0.2">
      <c r="A30" s="7"/>
      <c r="B30" s="416"/>
      <c r="C30" s="377"/>
      <c r="D30" s="210"/>
      <c r="E30" s="345"/>
      <c r="F30" s="279"/>
    </row>
    <row r="31" spans="1:7" x14ac:dyDescent="0.2">
      <c r="A31" s="13" t="s">
        <v>14</v>
      </c>
      <c r="B31" s="415"/>
      <c r="C31" s="375"/>
      <c r="D31" s="210"/>
      <c r="E31" s="345"/>
      <c r="F31" s="69"/>
    </row>
    <row r="32" spans="1:7" x14ac:dyDescent="0.2">
      <c r="A32" s="7" t="s">
        <v>15</v>
      </c>
      <c r="B32" s="345">
        <f>B29-B33</f>
        <v>-16.345058000000002</v>
      </c>
      <c r="C32" s="345">
        <f>C29-C33</f>
        <v>4.4510000000000129</v>
      </c>
      <c r="D32" s="210"/>
      <c r="E32" s="345">
        <v>22.184999999999999</v>
      </c>
      <c r="F32" s="69"/>
    </row>
    <row r="33" spans="1:6" x14ac:dyDescent="0.2">
      <c r="A33" s="2" t="s">
        <v>198</v>
      </c>
      <c r="B33" s="363">
        <v>-1.1720000000003949E-3</v>
      </c>
      <c r="C33" s="345">
        <v>-4.0000000000000001E-3</v>
      </c>
      <c r="D33" s="210"/>
      <c r="E33" s="345">
        <f>-2.537/1000</f>
        <v>-2.5369999999999998E-3</v>
      </c>
      <c r="F33" s="69"/>
    </row>
    <row r="34" spans="1:6" x14ac:dyDescent="0.2">
      <c r="A34" s="7"/>
      <c r="B34" s="151"/>
      <c r="C34" s="410"/>
      <c r="D34" s="410"/>
      <c r="E34" s="411"/>
      <c r="F34" s="69"/>
    </row>
    <row r="35" spans="1:6" ht="25.5" x14ac:dyDescent="0.2">
      <c r="A35" s="14" t="s">
        <v>16</v>
      </c>
      <c r="B35" s="74"/>
      <c r="C35" s="70"/>
      <c r="D35" s="70"/>
      <c r="E35" s="105"/>
      <c r="F35" s="69"/>
    </row>
    <row r="36" spans="1:6" x14ac:dyDescent="0.2">
      <c r="A36" s="2" t="s">
        <v>17</v>
      </c>
      <c r="B36" s="106">
        <f>'TUNNUSLUVUT '!B7</f>
        <v>-0.42</v>
      </c>
      <c r="C36" s="106">
        <v>0.12</v>
      </c>
      <c r="D36" s="106"/>
      <c r="E36" s="232">
        <v>0.56999999999999995</v>
      </c>
      <c r="F36" s="69"/>
    </row>
    <row r="37" spans="1:6" x14ac:dyDescent="0.2">
      <c r="A37" s="2" t="s">
        <v>18</v>
      </c>
      <c r="B37" s="106">
        <f>'TUNNUSLUVUT '!B8</f>
        <v>-0.42</v>
      </c>
      <c r="C37" s="106">
        <v>0.12</v>
      </c>
      <c r="D37" s="106"/>
      <c r="E37" s="233">
        <v>0.56999999999999995</v>
      </c>
      <c r="F37" s="69"/>
    </row>
    <row r="38" spans="1:6" x14ac:dyDescent="0.2">
      <c r="B38" s="70"/>
      <c r="C38" s="70"/>
      <c r="D38" s="70"/>
      <c r="E38" s="70"/>
      <c r="F38" s="69"/>
    </row>
    <row r="39" spans="1:6" x14ac:dyDescent="0.2">
      <c r="B39" s="70"/>
      <c r="C39" s="70"/>
      <c r="D39" s="70"/>
      <c r="E39" s="70"/>
    </row>
  </sheetData>
  <phoneticPr fontId="5" type="noConversion"/>
  <pageMargins left="0.99" right="0.27" top="0.98425196850393704" bottom="0" header="0.79" footer="0.4921259845"/>
  <pageSetup paperSize="9" scale="90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I39"/>
  <sheetViews>
    <sheetView topLeftCell="A13" zoomScaleNormal="100" workbookViewId="0">
      <selection activeCell="B6" sqref="B6"/>
    </sheetView>
  </sheetViews>
  <sheetFormatPr defaultRowHeight="12.75" x14ac:dyDescent="0.2"/>
  <cols>
    <col min="1" max="1" width="31.28515625" style="44" customWidth="1"/>
    <col min="2" max="6" width="13.140625" style="44" customWidth="1"/>
    <col min="7" max="8" width="9.140625" style="308"/>
    <col min="9" max="16384" width="9.140625" style="44"/>
  </cols>
  <sheetData>
    <row r="1" spans="1:9" x14ac:dyDescent="0.2">
      <c r="A1" s="43" t="s">
        <v>105</v>
      </c>
      <c r="B1" s="43"/>
      <c r="C1" s="43"/>
      <c r="D1" s="43"/>
      <c r="E1" s="43"/>
      <c r="F1" s="43"/>
    </row>
    <row r="3" spans="1:9" ht="15.75" x14ac:dyDescent="0.25">
      <c r="A3" s="68" t="s">
        <v>133</v>
      </c>
      <c r="B3" s="68"/>
      <c r="C3" s="68"/>
      <c r="D3" s="68"/>
      <c r="E3" s="68"/>
      <c r="F3" s="68"/>
    </row>
    <row r="5" spans="1:9" x14ac:dyDescent="0.2">
      <c r="A5" s="341" t="s">
        <v>293</v>
      </c>
      <c r="B5" s="183" t="str">
        <f>[1]TOIMIALATIEDOT!C7</f>
        <v>1-3/2014</v>
      </c>
      <c r="C5" s="183" t="s">
        <v>251</v>
      </c>
      <c r="D5" s="183" t="s">
        <v>244</v>
      </c>
      <c r="E5" s="183" t="s">
        <v>242</v>
      </c>
      <c r="F5" s="183" t="s">
        <v>221</v>
      </c>
    </row>
    <row r="6" spans="1:9" x14ac:dyDescent="0.2">
      <c r="A6" s="57"/>
      <c r="B6" s="57"/>
    </row>
    <row r="7" spans="1:9" x14ac:dyDescent="0.2">
      <c r="A7" s="45" t="s">
        <v>1</v>
      </c>
      <c r="B7" s="45"/>
    </row>
    <row r="8" spans="1:9" x14ac:dyDescent="0.2">
      <c r="A8" s="49" t="s">
        <v>107</v>
      </c>
      <c r="B8" s="461">
        <v>60.927</v>
      </c>
      <c r="C8" s="309">
        <v>65.694999999999993</v>
      </c>
      <c r="D8" s="309">
        <v>65.433000000000007</v>
      </c>
      <c r="E8" s="309">
        <v>66.596999999999994</v>
      </c>
      <c r="F8" s="309">
        <v>60.201000000000001</v>
      </c>
      <c r="G8" s="400"/>
      <c r="H8" s="400"/>
      <c r="I8" s="62"/>
    </row>
    <row r="9" spans="1:9" x14ac:dyDescent="0.2">
      <c r="A9" s="49" t="s">
        <v>223</v>
      </c>
      <c r="B9" s="461">
        <v>15.983000000000001</v>
      </c>
      <c r="C9" s="309">
        <v>20.861000000000001</v>
      </c>
      <c r="D9" s="309">
        <v>20.933</v>
      </c>
      <c r="E9" s="309">
        <v>20.001999999999999</v>
      </c>
      <c r="F9" s="309">
        <v>13.73</v>
      </c>
      <c r="G9" s="400"/>
      <c r="I9" s="62"/>
    </row>
    <row r="10" spans="1:9" x14ac:dyDescent="0.2">
      <c r="A10" s="49" t="s">
        <v>224</v>
      </c>
      <c r="B10" s="461">
        <v>69.046000000000006</v>
      </c>
      <c r="C10" s="309">
        <v>71.706000000000003</v>
      </c>
      <c r="D10" s="309">
        <v>71.644999999999996</v>
      </c>
      <c r="E10" s="309">
        <v>73.394999999999996</v>
      </c>
      <c r="F10" s="309">
        <v>75.796000000000006</v>
      </c>
      <c r="G10" s="400"/>
      <c r="I10" s="62"/>
    </row>
    <row r="11" spans="1:9" x14ac:dyDescent="0.2">
      <c r="A11" s="49" t="s">
        <v>183</v>
      </c>
      <c r="B11" s="461">
        <v>15.843</v>
      </c>
      <c r="C11" s="309">
        <v>15.819000000000001</v>
      </c>
      <c r="D11" s="309">
        <v>7.43</v>
      </c>
      <c r="E11" s="309">
        <v>12.991</v>
      </c>
      <c r="F11" s="309">
        <v>21.77</v>
      </c>
      <c r="G11" s="400"/>
      <c r="I11" s="62"/>
    </row>
    <row r="12" spans="1:9" s="87" customFormat="1" x14ac:dyDescent="0.2">
      <c r="A12" s="86" t="s">
        <v>108</v>
      </c>
      <c r="B12" s="464"/>
      <c r="C12" s="309"/>
      <c r="D12" s="309"/>
      <c r="E12" s="309"/>
      <c r="F12" s="309"/>
      <c r="G12" s="402"/>
      <c r="H12" s="401"/>
      <c r="I12" s="62"/>
    </row>
    <row r="13" spans="1:9" x14ac:dyDescent="0.2">
      <c r="A13" s="60" t="s">
        <v>109</v>
      </c>
      <c r="B13" s="384">
        <v>-2.3580000000000001</v>
      </c>
      <c r="C13" s="384">
        <v>-4.375</v>
      </c>
      <c r="D13" s="384">
        <v>-3.532</v>
      </c>
      <c r="E13" s="384">
        <v>-4.1029999999999998</v>
      </c>
      <c r="F13" s="384">
        <v>-3.7759999999999998</v>
      </c>
      <c r="G13" s="400"/>
      <c r="I13" s="62"/>
    </row>
    <row r="14" spans="1:9" x14ac:dyDescent="0.2">
      <c r="A14" s="47" t="s">
        <v>175</v>
      </c>
      <c r="B14" s="463">
        <f>SUM(B8:B13)</f>
        <v>159.441</v>
      </c>
      <c r="C14" s="309">
        <v>169.70500000000001</v>
      </c>
      <c r="D14" s="309">
        <v>161.90899999999999</v>
      </c>
      <c r="E14" s="309">
        <v>168.88200000000001</v>
      </c>
      <c r="F14" s="309">
        <v>167.721</v>
      </c>
      <c r="G14" s="400"/>
      <c r="H14" s="400"/>
      <c r="I14" s="62"/>
    </row>
    <row r="15" spans="1:9" x14ac:dyDescent="0.2">
      <c r="C15" s="309"/>
      <c r="D15" s="309"/>
      <c r="E15" s="309"/>
      <c r="F15" s="309"/>
      <c r="I15" s="62"/>
    </row>
    <row r="16" spans="1:9" x14ac:dyDescent="0.2">
      <c r="A16" s="45" t="s">
        <v>8</v>
      </c>
      <c r="B16" s="45"/>
      <c r="C16" s="309"/>
      <c r="D16" s="309"/>
      <c r="E16" s="309"/>
      <c r="F16" s="309"/>
    </row>
    <row r="17" spans="1:9" x14ac:dyDescent="0.2">
      <c r="A17" s="49" t="s">
        <v>107</v>
      </c>
      <c r="B17" s="461">
        <v>6.633</v>
      </c>
      <c r="C17" s="309">
        <v>2.9209999999999998</v>
      </c>
      <c r="D17" s="309">
        <v>11.888</v>
      </c>
      <c r="E17" s="309">
        <v>9.0589999999999993</v>
      </c>
      <c r="F17" s="309">
        <v>6.2240000000000002</v>
      </c>
      <c r="G17" s="399"/>
      <c r="I17" s="55"/>
    </row>
    <row r="18" spans="1:9" x14ac:dyDescent="0.2">
      <c r="A18" s="49" t="s">
        <v>223</v>
      </c>
      <c r="B18" s="461">
        <v>-0.14599999999999999</v>
      </c>
      <c r="C18" s="309">
        <v>1.573</v>
      </c>
      <c r="D18" s="309">
        <v>2.2810000000000001</v>
      </c>
      <c r="E18" s="309">
        <v>1.895</v>
      </c>
      <c r="F18" s="309">
        <v>-0.51900000000000002</v>
      </c>
      <c r="G18" s="399"/>
      <c r="I18" s="55"/>
    </row>
    <row r="19" spans="1:9" x14ac:dyDescent="0.2">
      <c r="A19" s="49" t="s">
        <v>224</v>
      </c>
      <c r="B19" s="461">
        <v>0.57699999999999996</v>
      </c>
      <c r="C19" s="309">
        <v>-5.56</v>
      </c>
      <c r="D19" s="309">
        <v>6.7450000000000001</v>
      </c>
      <c r="E19" s="309">
        <v>2.83</v>
      </c>
      <c r="F19" s="309">
        <v>0.42899999999999999</v>
      </c>
      <c r="G19" s="399"/>
      <c r="I19" s="55"/>
    </row>
    <row r="20" spans="1:9" x14ac:dyDescent="0.2">
      <c r="A20" s="49" t="s">
        <v>183</v>
      </c>
      <c r="B20" s="461">
        <v>0.81899999999999995</v>
      </c>
      <c r="C20" s="309">
        <v>0.59</v>
      </c>
      <c r="D20" s="309">
        <v>-0.20300000000000001</v>
      </c>
      <c r="E20" s="309">
        <v>9.4E-2</v>
      </c>
      <c r="F20" s="309">
        <v>0.96699999999999997</v>
      </c>
      <c r="G20" s="399"/>
      <c r="I20" s="55"/>
    </row>
    <row r="21" spans="1:9" x14ac:dyDescent="0.2">
      <c r="A21" s="60" t="s">
        <v>108</v>
      </c>
      <c r="B21" s="384">
        <f>-22.003+16.268</f>
        <v>-5.7349999999999994</v>
      </c>
      <c r="C21" s="384">
        <v>-1.1399999999999999</v>
      </c>
      <c r="D21" s="384">
        <v>-0.69199999999999995</v>
      </c>
      <c r="E21" s="384">
        <v>-5.3970000000000002</v>
      </c>
      <c r="F21" s="384">
        <v>-0.80300000000000005</v>
      </c>
      <c r="G21" s="399"/>
      <c r="I21" s="55"/>
    </row>
    <row r="22" spans="1:9" x14ac:dyDescent="0.2">
      <c r="A22" s="47" t="s">
        <v>175</v>
      </c>
      <c r="B22" s="463">
        <f>SUM(B17:B21)</f>
        <v>2.1480000000000006</v>
      </c>
      <c r="C22" s="309">
        <v>-1.6160000000000001</v>
      </c>
      <c r="D22" s="309">
        <v>20.018999999999998</v>
      </c>
      <c r="E22" s="309">
        <v>8.4809999999999999</v>
      </c>
      <c r="F22" s="309">
        <v>6.298</v>
      </c>
      <c r="G22" s="399"/>
      <c r="I22" s="55"/>
    </row>
    <row r="23" spans="1:9" x14ac:dyDescent="0.2">
      <c r="I23" s="55"/>
    </row>
    <row r="24" spans="1:9" x14ac:dyDescent="0.2">
      <c r="A24" s="45" t="s">
        <v>116</v>
      </c>
      <c r="B24" s="45"/>
      <c r="I24" s="55"/>
    </row>
    <row r="25" spans="1:9" x14ac:dyDescent="0.2">
      <c r="A25" s="49" t="s">
        <v>107</v>
      </c>
      <c r="B25" s="465">
        <v>10.886798956127825</v>
      </c>
      <c r="C25" s="88">
        <v>4.4628124427061051</v>
      </c>
      <c r="D25" s="88">
        <v>18.168202588907736</v>
      </c>
      <c r="E25" s="88">
        <v>13.602714837004671</v>
      </c>
      <c r="F25" s="88">
        <v>10.338698692712747</v>
      </c>
      <c r="I25" s="309"/>
    </row>
    <row r="26" spans="1:9" s="87" customFormat="1" x14ac:dyDescent="0.2">
      <c r="A26" s="49" t="s">
        <v>223</v>
      </c>
      <c r="B26" s="465">
        <v>-0.91347056247262703</v>
      </c>
      <c r="C26" s="161">
        <v>7.5654097729896117</v>
      </c>
      <c r="D26" s="161">
        <v>10.896670329145367</v>
      </c>
      <c r="E26" s="161">
        <v>9.4740525947405256</v>
      </c>
      <c r="F26" s="161">
        <v>-3.7800436999271665</v>
      </c>
      <c r="G26" s="401"/>
      <c r="H26" s="401"/>
      <c r="I26" s="309"/>
    </row>
    <row r="27" spans="1:9" s="87" customFormat="1" x14ac:dyDescent="0.2">
      <c r="A27" s="49" t="s">
        <v>224</v>
      </c>
      <c r="B27" s="465">
        <v>0.83567476754627334</v>
      </c>
      <c r="C27" s="161">
        <v>-7.7838443231135379</v>
      </c>
      <c r="D27" s="161">
        <v>9.4144741433456627</v>
      </c>
      <c r="E27" s="161">
        <v>3.8558484910416237</v>
      </c>
      <c r="F27" s="161">
        <v>0.56599292838672222</v>
      </c>
      <c r="G27" s="401"/>
      <c r="H27" s="401"/>
      <c r="I27" s="309"/>
    </row>
    <row r="28" spans="1:9" x14ac:dyDescent="0.2">
      <c r="A28" s="52" t="s">
        <v>183</v>
      </c>
      <c r="B28" s="466">
        <v>5.1694754781291419</v>
      </c>
      <c r="C28" s="150">
        <v>3.7419927697088857</v>
      </c>
      <c r="D28" s="150">
        <v>-2.7321668909825036</v>
      </c>
      <c r="E28" s="150">
        <v>0.72357786159648985</v>
      </c>
      <c r="F28" s="150">
        <v>4.4418925126320623</v>
      </c>
      <c r="I28" s="309"/>
    </row>
    <row r="29" spans="1:9" x14ac:dyDescent="0.2">
      <c r="A29" s="47" t="s">
        <v>175</v>
      </c>
      <c r="B29" s="524">
        <v>1.3472068037706735</v>
      </c>
      <c r="C29" s="88">
        <v>-0.95583973122922405</v>
      </c>
      <c r="D29" s="88">
        <v>12.364352815470419</v>
      </c>
      <c r="E29" s="88">
        <v>5.0218495754432091</v>
      </c>
      <c r="F29" s="88">
        <v>3.7550455816504789</v>
      </c>
      <c r="I29" s="309"/>
    </row>
    <row r="30" spans="1:9" x14ac:dyDescent="0.2">
      <c r="I30" s="309"/>
    </row>
    <row r="31" spans="1:9" x14ac:dyDescent="0.2">
      <c r="A31" s="160" t="s">
        <v>117</v>
      </c>
      <c r="B31" s="525">
        <f>KONSERNITULOSLASKELMA!B22+KONSERNITULOSLASKELMA!B23</f>
        <v>-17.636490000000002</v>
      </c>
      <c r="C31" s="384">
        <v>-0.72499999999999998</v>
      </c>
      <c r="D31" s="384">
        <v>-1.1319999999999999</v>
      </c>
      <c r="E31" s="384">
        <v>-0.59</v>
      </c>
      <c r="F31" s="384">
        <v>-0.40799999999999997</v>
      </c>
      <c r="I31" s="309"/>
    </row>
    <row r="32" spans="1:9" x14ac:dyDescent="0.2">
      <c r="A32" s="57"/>
      <c r="B32" s="57"/>
      <c r="C32" s="309"/>
      <c r="D32" s="309"/>
      <c r="E32" s="309"/>
      <c r="F32" s="309"/>
    </row>
    <row r="33" spans="1:8" x14ac:dyDescent="0.2">
      <c r="A33" s="58" t="s">
        <v>11</v>
      </c>
      <c r="B33" s="340">
        <f>KONSERNITULOSLASKELMA!B25</f>
        <v>-15.488030000000002</v>
      </c>
      <c r="C33" s="309">
        <v>-2.3410000000000002</v>
      </c>
      <c r="D33" s="309">
        <v>18.887</v>
      </c>
      <c r="E33" s="309">
        <v>7.891</v>
      </c>
      <c r="F33" s="309">
        <v>5.89</v>
      </c>
      <c r="G33" s="44"/>
      <c r="H33" s="44"/>
    </row>
    <row r="34" spans="1:8" x14ac:dyDescent="0.2">
      <c r="G34" s="44"/>
      <c r="H34" s="44"/>
    </row>
    <row r="35" spans="1:8" x14ac:dyDescent="0.2">
      <c r="G35" s="44"/>
      <c r="H35" s="44"/>
    </row>
    <row r="39" spans="1:8" x14ac:dyDescent="0.2">
      <c r="B39" s="517"/>
    </row>
  </sheetData>
  <phoneticPr fontId="5" type="noConversion"/>
  <pageMargins left="0.75" right="0.75" top="1" bottom="1" header="0.4921259845" footer="0.4921259845"/>
  <pageSetup paperSize="9" scale="98" orientation="landscape" horizontalDpi="12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K38"/>
  <sheetViews>
    <sheetView zoomScaleNormal="100" workbookViewId="0">
      <selection activeCell="H20" sqref="H20"/>
    </sheetView>
  </sheetViews>
  <sheetFormatPr defaultRowHeight="12.75" x14ac:dyDescent="0.2"/>
  <cols>
    <col min="1" max="1" width="47.7109375" customWidth="1"/>
    <col min="2" max="2" width="13.140625" customWidth="1"/>
    <col min="3" max="4" width="10.7109375" customWidth="1"/>
    <col min="5" max="5" width="10.5703125" customWidth="1"/>
    <col min="6" max="6" width="11.42578125" customWidth="1"/>
  </cols>
  <sheetData>
    <row r="1" spans="1:11" x14ac:dyDescent="0.2">
      <c r="A1" s="43" t="s">
        <v>105</v>
      </c>
      <c r="B1" s="43"/>
      <c r="C1" s="43"/>
    </row>
    <row r="2" spans="1:11" x14ac:dyDescent="0.2">
      <c r="A2" s="46"/>
      <c r="B2" s="46"/>
      <c r="C2" s="46"/>
    </row>
    <row r="3" spans="1:11" x14ac:dyDescent="0.2">
      <c r="A3" s="46" t="s">
        <v>146</v>
      </c>
      <c r="B3" s="46"/>
      <c r="C3" s="46"/>
    </row>
    <row r="4" spans="1:11" x14ac:dyDescent="0.2">
      <c r="A4" s="47"/>
      <c r="B4" s="47"/>
      <c r="C4" s="47"/>
      <c r="E4" s="108"/>
    </row>
    <row r="5" spans="1:11" x14ac:dyDescent="0.2">
      <c r="A5" s="341" t="s">
        <v>293</v>
      </c>
      <c r="B5" s="344" t="s">
        <v>292</v>
      </c>
      <c r="C5" s="344" t="s">
        <v>221</v>
      </c>
      <c r="D5" s="344" t="s">
        <v>252</v>
      </c>
      <c r="E5" s="103"/>
    </row>
    <row r="6" spans="1:11" x14ac:dyDescent="0.2">
      <c r="A6" s="47"/>
      <c r="B6" s="47"/>
      <c r="C6" s="47"/>
      <c r="D6" s="79"/>
      <c r="E6" s="93"/>
    </row>
    <row r="7" spans="1:11" x14ac:dyDescent="0.2">
      <c r="A7" s="49" t="s">
        <v>135</v>
      </c>
      <c r="B7" s="339">
        <v>126.315</v>
      </c>
      <c r="C7" s="340">
        <v>138.43</v>
      </c>
      <c r="D7" s="340">
        <v>138.43</v>
      </c>
      <c r="E7" s="92"/>
      <c r="K7" s="467"/>
    </row>
    <row r="8" spans="1:11" x14ac:dyDescent="0.2">
      <c r="A8" s="49" t="s">
        <v>136</v>
      </c>
      <c r="B8" s="339">
        <v>1.9504060000000001</v>
      </c>
      <c r="C8" s="340"/>
      <c r="D8" s="340"/>
      <c r="E8" s="178"/>
      <c r="K8" s="467"/>
    </row>
    <row r="9" spans="1:11" x14ac:dyDescent="0.2">
      <c r="A9" s="49" t="s">
        <v>141</v>
      </c>
      <c r="B9" s="339">
        <v>0.721055</v>
      </c>
      <c r="C9" s="340">
        <v>0.63700000000000001</v>
      </c>
      <c r="D9" s="340">
        <v>2.597</v>
      </c>
      <c r="E9" s="92"/>
      <c r="K9" s="467"/>
    </row>
    <row r="10" spans="1:11" x14ac:dyDescent="0.2">
      <c r="A10" s="49" t="s">
        <v>137</v>
      </c>
      <c r="B10" s="339">
        <v>-5.6189999999999998</v>
      </c>
      <c r="C10" s="340"/>
      <c r="D10" s="340"/>
      <c r="E10" s="92"/>
      <c r="K10" s="467"/>
    </row>
    <row r="11" spans="1:11" x14ac:dyDescent="0.2">
      <c r="A11" s="49" t="s">
        <v>130</v>
      </c>
      <c r="B11" s="339">
        <v>-1.599</v>
      </c>
      <c r="C11" s="340">
        <v>-1.8420000000000001</v>
      </c>
      <c r="D11" s="340">
        <v>-13.959</v>
      </c>
      <c r="E11" s="92"/>
      <c r="K11" s="467"/>
    </row>
    <row r="12" spans="1:11" x14ac:dyDescent="0.2">
      <c r="A12" s="49" t="s">
        <v>153</v>
      </c>
      <c r="B12" s="339"/>
      <c r="C12" s="340"/>
      <c r="D12" s="340">
        <v>-0.32900000000000001</v>
      </c>
      <c r="E12" s="92"/>
      <c r="K12" s="467"/>
    </row>
    <row r="13" spans="1:11" x14ac:dyDescent="0.2">
      <c r="A13" s="52" t="s">
        <v>164</v>
      </c>
      <c r="B13" s="338">
        <v>-0.2</v>
      </c>
      <c r="C13" s="337">
        <v>0.16300000000000001</v>
      </c>
      <c r="D13" s="337">
        <v>-0.42399999999999999</v>
      </c>
      <c r="E13" s="92"/>
      <c r="F13" s="268"/>
      <c r="K13" s="467"/>
    </row>
    <row r="14" spans="1:11" x14ac:dyDescent="0.2">
      <c r="A14" s="47" t="s">
        <v>138</v>
      </c>
      <c r="B14" s="342">
        <f>SUM(B7:B13)</f>
        <v>121.56846099999999</v>
      </c>
      <c r="C14" s="340">
        <v>137.38800000000001</v>
      </c>
      <c r="D14" s="340">
        <v>126.315</v>
      </c>
      <c r="E14" s="92"/>
      <c r="F14" s="268"/>
      <c r="K14" s="467"/>
    </row>
    <row r="15" spans="1:11" x14ac:dyDescent="0.2">
      <c r="A15" s="47"/>
      <c r="B15" s="47"/>
      <c r="C15" s="342"/>
      <c r="D15" s="170"/>
      <c r="E15" s="176"/>
      <c r="K15" s="467"/>
    </row>
    <row r="16" spans="1:11" x14ac:dyDescent="0.2">
      <c r="A16" s="46" t="s">
        <v>145</v>
      </c>
      <c r="B16" s="46"/>
      <c r="C16" s="46"/>
      <c r="D16" s="108"/>
      <c r="E16" s="108"/>
      <c r="K16" s="467"/>
    </row>
    <row r="17" spans="1:11" x14ac:dyDescent="0.2">
      <c r="A17" s="47"/>
      <c r="B17" s="47"/>
      <c r="C17" s="47"/>
      <c r="D17" s="109"/>
      <c r="E17" s="108"/>
      <c r="K17" s="467"/>
    </row>
    <row r="18" spans="1:11" x14ac:dyDescent="0.2">
      <c r="A18" s="341" t="s">
        <v>293</v>
      </c>
      <c r="B18" s="344" t="s">
        <v>292</v>
      </c>
      <c r="C18" s="344" t="s">
        <v>221</v>
      </c>
      <c r="D18" s="344" t="s">
        <v>252</v>
      </c>
      <c r="E18" s="103"/>
      <c r="K18" s="467"/>
    </row>
    <row r="19" spans="1:11" x14ac:dyDescent="0.2">
      <c r="A19" s="47"/>
      <c r="B19" s="47"/>
      <c r="C19" s="47"/>
      <c r="D19" s="79"/>
      <c r="E19" s="93"/>
      <c r="H19" s="467"/>
      <c r="K19" s="467"/>
    </row>
    <row r="20" spans="1:11" x14ac:dyDescent="0.2">
      <c r="A20" s="49" t="s">
        <v>135</v>
      </c>
      <c r="B20" s="339">
        <v>171.53299999999999</v>
      </c>
      <c r="C20" s="340">
        <v>180.15899999999999</v>
      </c>
      <c r="D20" s="340">
        <v>180.15899999999999</v>
      </c>
      <c r="E20" s="92"/>
      <c r="I20" s="268"/>
      <c r="K20" s="467"/>
    </row>
    <row r="21" spans="1:11" x14ac:dyDescent="0.2">
      <c r="A21" s="49" t="s">
        <v>136</v>
      </c>
      <c r="B21" s="339">
        <v>0.47299999999999998</v>
      </c>
      <c r="C21" s="340"/>
      <c r="D21" s="340"/>
      <c r="E21" s="92"/>
      <c r="F21" s="268"/>
      <c r="K21" s="467"/>
    </row>
    <row r="22" spans="1:11" x14ac:dyDescent="0.2">
      <c r="A22" s="49" t="s">
        <v>141</v>
      </c>
      <c r="B22" s="339">
        <v>5.8470000000000004</v>
      </c>
      <c r="C22" s="340">
        <v>5.2809999999999997</v>
      </c>
      <c r="D22" s="340">
        <v>28.065000000000001</v>
      </c>
      <c r="E22" s="92"/>
      <c r="K22" s="467"/>
    </row>
    <row r="23" spans="1:11" x14ac:dyDescent="0.2">
      <c r="A23" s="49" t="s">
        <v>137</v>
      </c>
      <c r="B23" s="339">
        <v>-4.8550000000000004</v>
      </c>
      <c r="C23" s="340">
        <v>-0.13500000000000001</v>
      </c>
      <c r="D23" s="340">
        <v>-1.254</v>
      </c>
      <c r="E23" s="92"/>
      <c r="F23" s="339"/>
      <c r="K23" s="467"/>
    </row>
    <row r="24" spans="1:11" x14ac:dyDescent="0.2">
      <c r="A24" s="49" t="s">
        <v>130</v>
      </c>
      <c r="B24" s="339">
        <v>-8.6110000000000007</v>
      </c>
      <c r="C24" s="340">
        <v>-8.7360000000000007</v>
      </c>
      <c r="D24" s="340">
        <v>-35.015999999999998</v>
      </c>
      <c r="E24" s="92"/>
      <c r="F24" s="268"/>
      <c r="G24" s="467"/>
      <c r="K24" s="467"/>
    </row>
    <row r="25" spans="1:11" x14ac:dyDescent="0.2">
      <c r="A25" s="49" t="s">
        <v>153</v>
      </c>
      <c r="B25" s="339"/>
      <c r="C25" s="340"/>
      <c r="D25" s="340">
        <v>0.32900000000000001</v>
      </c>
      <c r="E25" s="92"/>
      <c r="K25" s="467"/>
    </row>
    <row r="26" spans="1:11" x14ac:dyDescent="0.2">
      <c r="A26" s="52" t="s">
        <v>164</v>
      </c>
      <c r="B26" s="338">
        <v>-0.4</v>
      </c>
      <c r="C26" s="337">
        <v>8.5000000000000006E-2</v>
      </c>
      <c r="D26" s="337">
        <v>-0.751</v>
      </c>
      <c r="E26" s="92"/>
      <c r="F26" s="467"/>
      <c r="K26" s="467"/>
    </row>
    <row r="27" spans="1:11" x14ac:dyDescent="0.2">
      <c r="A27" s="47" t="s">
        <v>138</v>
      </c>
      <c r="B27" s="342">
        <f>SUM(B20:B26)</f>
        <v>163.98700000000002</v>
      </c>
      <c r="C27" s="340">
        <v>176.654</v>
      </c>
      <c r="D27" s="340">
        <v>171.53299999999999</v>
      </c>
      <c r="E27" s="92"/>
      <c r="F27" s="268"/>
      <c r="K27" s="467"/>
    </row>
    <row r="28" spans="1:11" x14ac:dyDescent="0.2">
      <c r="D28" s="171"/>
      <c r="E28" s="176"/>
      <c r="F28" s="342"/>
      <c r="K28" s="467"/>
    </row>
    <row r="29" spans="1:11" x14ac:dyDescent="0.2">
      <c r="C29" s="467"/>
      <c r="D29" s="176"/>
      <c r="E29" s="108"/>
    </row>
    <row r="30" spans="1:11" x14ac:dyDescent="0.2">
      <c r="A30" s="46" t="s">
        <v>134</v>
      </c>
      <c r="B30" s="46"/>
      <c r="C30" s="46"/>
      <c r="D30" s="79"/>
      <c r="E30" s="108"/>
    </row>
    <row r="31" spans="1:11" x14ac:dyDescent="0.2">
      <c r="A31" s="47"/>
      <c r="B31" s="47"/>
      <c r="C31" s="47"/>
      <c r="D31" s="109"/>
      <c r="E31" s="108"/>
    </row>
    <row r="32" spans="1:11" x14ac:dyDescent="0.2">
      <c r="A32" s="341" t="s">
        <v>293</v>
      </c>
      <c r="B32" s="344" t="s">
        <v>292</v>
      </c>
      <c r="C32" s="344" t="s">
        <v>221</v>
      </c>
      <c r="D32" s="344" t="s">
        <v>252</v>
      </c>
      <c r="E32" s="103"/>
    </row>
    <row r="33" spans="1:5" x14ac:dyDescent="0.2">
      <c r="A33" s="47"/>
      <c r="B33" s="47"/>
      <c r="C33" s="47"/>
      <c r="D33" s="79"/>
      <c r="E33" s="93"/>
    </row>
    <row r="34" spans="1:5" x14ac:dyDescent="0.2">
      <c r="A34" s="49" t="s">
        <v>139</v>
      </c>
      <c r="B34" s="49"/>
      <c r="C34" s="343"/>
      <c r="D34" s="343"/>
      <c r="E34" s="92"/>
    </row>
    <row r="35" spans="1:5" x14ac:dyDescent="0.2">
      <c r="A35" s="52" t="s">
        <v>140</v>
      </c>
      <c r="B35" s="338">
        <v>7.625</v>
      </c>
      <c r="C35" s="337">
        <v>4.8949999999999996</v>
      </c>
      <c r="D35" s="337">
        <v>4.0430000000000001</v>
      </c>
      <c r="E35" s="92"/>
    </row>
    <row r="36" spans="1:5" x14ac:dyDescent="0.2">
      <c r="A36" s="47" t="s">
        <v>90</v>
      </c>
      <c r="B36" s="342">
        <f>SUM(B34:B35)</f>
        <v>7.625</v>
      </c>
      <c r="C36" s="340">
        <v>4.8949999999999996</v>
      </c>
      <c r="D36" s="340">
        <v>4.0430000000000001</v>
      </c>
      <c r="E36" s="92"/>
    </row>
    <row r="37" spans="1:5" x14ac:dyDescent="0.2">
      <c r="D37" s="108"/>
      <c r="E37" s="108"/>
    </row>
    <row r="38" spans="1:5" s="174" customFormat="1" ht="25.5" x14ac:dyDescent="0.2">
      <c r="A38" s="184" t="s">
        <v>161</v>
      </c>
      <c r="B38" s="184"/>
      <c r="C38" s="184"/>
      <c r="D38" s="154"/>
      <c r="E38" s="154"/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A6" sqref="A6"/>
    </sheetView>
  </sheetViews>
  <sheetFormatPr defaultRowHeight="12.75" x14ac:dyDescent="0.2"/>
  <cols>
    <col min="1" max="1" width="28.42578125" customWidth="1"/>
    <col min="2" max="2" width="12" customWidth="1"/>
    <col min="3" max="3" width="10.7109375" customWidth="1"/>
    <col min="4" max="4" width="11.7109375" customWidth="1"/>
    <col min="5" max="6" width="11.5703125" customWidth="1"/>
    <col min="7" max="7" width="12.85546875" customWidth="1"/>
    <col min="8" max="8" width="10.7109375" customWidth="1"/>
    <col min="9" max="9" width="11.7109375" customWidth="1"/>
  </cols>
  <sheetData>
    <row r="1" spans="1:11" x14ac:dyDescent="0.2">
      <c r="A1" s="47" t="s">
        <v>105</v>
      </c>
    </row>
    <row r="2" spans="1:11" x14ac:dyDescent="0.2">
      <c r="A2" s="43"/>
    </row>
    <row r="3" spans="1:11" x14ac:dyDescent="0.2">
      <c r="A3" s="46" t="s">
        <v>227</v>
      </c>
      <c r="E3" s="266"/>
    </row>
    <row r="4" spans="1:1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5" spans="1:11" ht="76.5" customHeight="1" x14ac:dyDescent="0.2">
      <c r="A5" s="242" t="s">
        <v>293</v>
      </c>
      <c r="B5" s="243" t="s">
        <v>228</v>
      </c>
      <c r="C5" s="243" t="s">
        <v>229</v>
      </c>
      <c r="D5" s="243" t="s">
        <v>210</v>
      </c>
      <c r="E5" s="243" t="s">
        <v>230</v>
      </c>
      <c r="F5" s="243" t="s">
        <v>231</v>
      </c>
      <c r="G5" s="243" t="s">
        <v>232</v>
      </c>
      <c r="H5" s="243" t="s">
        <v>233</v>
      </c>
      <c r="I5" s="419" t="s">
        <v>304</v>
      </c>
      <c r="J5" s="420"/>
      <c r="K5" s="420"/>
    </row>
    <row r="6" spans="1:11" x14ac:dyDescent="0.2">
      <c r="A6" s="165"/>
      <c r="B6" s="173"/>
      <c r="C6" s="173"/>
      <c r="D6" s="173"/>
      <c r="E6" s="173"/>
      <c r="F6" s="173"/>
      <c r="G6" s="165"/>
      <c r="H6" s="173"/>
      <c r="I6" s="327"/>
      <c r="J6" s="237"/>
      <c r="K6" s="217"/>
    </row>
    <row r="7" spans="1:11" x14ac:dyDescent="0.2">
      <c r="A7" s="244" t="s">
        <v>234</v>
      </c>
      <c r="B7" s="245"/>
      <c r="C7" s="246"/>
      <c r="D7" s="246"/>
      <c r="E7" s="246"/>
      <c r="F7" s="246"/>
      <c r="G7" s="247"/>
      <c r="H7" s="246"/>
      <c r="I7" s="246"/>
      <c r="J7" s="108"/>
    </row>
    <row r="8" spans="1:11" x14ac:dyDescent="0.2">
      <c r="A8" s="90" t="s">
        <v>31</v>
      </c>
      <c r="B8" s="256"/>
      <c r="C8" s="445"/>
      <c r="D8" s="446">
        <v>0.58099999999999996</v>
      </c>
      <c r="E8" s="445"/>
      <c r="F8" s="445"/>
      <c r="G8" s="446">
        <f>SUM(D8:F8)</f>
        <v>0.58099999999999996</v>
      </c>
      <c r="H8" s="446">
        <v>0.58099999999999996</v>
      </c>
      <c r="I8" s="421">
        <v>3</v>
      </c>
      <c r="J8" s="108"/>
      <c r="K8" s="90"/>
    </row>
    <row r="9" spans="1:11" x14ac:dyDescent="0.2">
      <c r="A9" s="90" t="s">
        <v>235</v>
      </c>
      <c r="B9" s="256"/>
      <c r="C9" s="446">
        <v>3.6560000000000001</v>
      </c>
      <c r="D9" s="445"/>
      <c r="E9" s="445"/>
      <c r="F9" s="445"/>
      <c r="G9" s="446">
        <f>SUM(C9:F9)</f>
        <v>3.6560000000000001</v>
      </c>
      <c r="H9" s="450">
        <v>3.8010000000000002</v>
      </c>
      <c r="I9" s="422">
        <v>2</v>
      </c>
      <c r="J9" s="108"/>
    </row>
    <row r="10" spans="1:11" x14ac:dyDescent="0.2">
      <c r="A10" s="90" t="s">
        <v>34</v>
      </c>
      <c r="B10" s="260"/>
      <c r="C10" s="446">
        <v>2.1219999999999999</v>
      </c>
      <c r="D10" s="445"/>
      <c r="E10" s="445"/>
      <c r="F10" s="445"/>
      <c r="G10" s="446">
        <f>SUM(C10:F10)</f>
        <v>2.1219999999999999</v>
      </c>
      <c r="H10" s="446">
        <v>2.1219999999999999</v>
      </c>
      <c r="I10" s="246"/>
      <c r="J10" s="108"/>
    </row>
    <row r="11" spans="1:11" x14ac:dyDescent="0.2">
      <c r="A11" s="90"/>
      <c r="B11" s="256"/>
      <c r="C11" s="445"/>
      <c r="D11" s="445"/>
      <c r="E11" s="445"/>
      <c r="F11" s="445"/>
      <c r="G11" s="445"/>
      <c r="H11" s="445"/>
      <c r="I11" s="246"/>
      <c r="J11" s="108"/>
    </row>
    <row r="12" spans="1:11" x14ac:dyDescent="0.2">
      <c r="A12" s="89" t="s">
        <v>236</v>
      </c>
      <c r="B12" s="256"/>
      <c r="C12" s="445"/>
      <c r="D12" s="445"/>
      <c r="E12" s="445"/>
      <c r="F12" s="445"/>
      <c r="G12" s="447"/>
      <c r="H12" s="445"/>
      <c r="I12" s="246"/>
      <c r="J12" s="108"/>
    </row>
    <row r="13" spans="1:11" ht="25.5" x14ac:dyDescent="0.2">
      <c r="A13" s="374" t="s">
        <v>38</v>
      </c>
      <c r="B13" s="259"/>
      <c r="C13" s="446">
        <f>(82294+1205+138+1492)/1000</f>
        <v>85.129000000000005</v>
      </c>
      <c r="D13" s="445"/>
      <c r="E13" s="445"/>
      <c r="F13" s="445"/>
      <c r="G13" s="446">
        <f>SUM(C13:F13)</f>
        <v>85.129000000000005</v>
      </c>
      <c r="H13" s="446">
        <v>85.129000000000005</v>
      </c>
      <c r="I13" s="249"/>
      <c r="J13" s="108"/>
    </row>
    <row r="14" spans="1:11" x14ac:dyDescent="0.2">
      <c r="A14" s="374" t="s">
        <v>156</v>
      </c>
      <c r="B14" s="258"/>
      <c r="C14" s="445"/>
      <c r="D14" s="445"/>
      <c r="E14" s="445"/>
      <c r="F14" s="446"/>
      <c r="G14" s="446"/>
      <c r="H14" s="446"/>
      <c r="I14" s="421"/>
      <c r="J14" s="111"/>
    </row>
    <row r="15" spans="1:11" x14ac:dyDescent="0.2">
      <c r="A15" s="97" t="s">
        <v>40</v>
      </c>
      <c r="B15" s="261"/>
      <c r="C15" s="448">
        <v>28.722000000000001</v>
      </c>
      <c r="D15" s="449"/>
      <c r="E15" s="449"/>
      <c r="F15" s="449"/>
      <c r="G15" s="448">
        <f>SUM(C15:F15)</f>
        <v>28.722000000000001</v>
      </c>
      <c r="H15" s="448">
        <v>28.722000000000001</v>
      </c>
      <c r="I15" s="90"/>
      <c r="J15" s="108"/>
    </row>
    <row r="16" spans="1:11" x14ac:dyDescent="0.2">
      <c r="A16" s="90" t="s">
        <v>237</v>
      </c>
      <c r="B16" s="258"/>
      <c r="C16" s="446">
        <v>119.629</v>
      </c>
      <c r="D16" s="446">
        <v>0.58099999999999996</v>
      </c>
      <c r="E16" s="446"/>
      <c r="F16" s="446"/>
      <c r="G16" s="446">
        <f>SUM(C16:F16)</f>
        <v>120.21000000000001</v>
      </c>
      <c r="H16" s="446">
        <v>120.355</v>
      </c>
      <c r="I16" s="90"/>
      <c r="J16" s="108"/>
    </row>
    <row r="17" spans="1:10" x14ac:dyDescent="0.2">
      <c r="B17" s="257"/>
      <c r="C17" s="257"/>
      <c r="D17" s="257"/>
      <c r="E17" s="257"/>
      <c r="F17" s="257"/>
      <c r="G17" s="257"/>
      <c r="H17" s="259"/>
      <c r="I17" s="249"/>
      <c r="J17" s="108"/>
    </row>
    <row r="18" spans="1:10" x14ac:dyDescent="0.2">
      <c r="A18" s="244" t="s">
        <v>238</v>
      </c>
      <c r="B18" s="262"/>
      <c r="C18" s="451"/>
      <c r="D18" s="445"/>
      <c r="E18" s="445"/>
      <c r="F18" s="445"/>
      <c r="G18" s="452"/>
      <c r="H18" s="445"/>
      <c r="I18" s="250"/>
      <c r="J18" s="108"/>
    </row>
    <row r="19" spans="1:10" x14ac:dyDescent="0.2">
      <c r="A19" s="374" t="s">
        <v>182</v>
      </c>
      <c r="B19" s="259"/>
      <c r="C19" s="445"/>
      <c r="D19" s="445"/>
      <c r="E19" s="446">
        <v>65.040000000000006</v>
      </c>
      <c r="F19" s="453"/>
      <c r="G19" s="446">
        <v>65.040000000000006</v>
      </c>
      <c r="H19" s="446">
        <f>(65040+107)/1000</f>
        <v>65.147000000000006</v>
      </c>
      <c r="I19" s="422">
        <v>2</v>
      </c>
      <c r="J19" s="108"/>
    </row>
    <row r="20" spans="1:10" x14ac:dyDescent="0.2">
      <c r="A20" s="374" t="s">
        <v>55</v>
      </c>
      <c r="B20" s="259"/>
      <c r="C20" s="445"/>
      <c r="D20" s="445"/>
      <c r="E20" s="446">
        <v>0.19800000000000001</v>
      </c>
      <c r="F20" s="446"/>
      <c r="G20" s="446">
        <v>0.19800000000000001</v>
      </c>
      <c r="H20" s="446">
        <v>0.19800000000000001</v>
      </c>
      <c r="I20" s="249"/>
      <c r="J20" s="108"/>
    </row>
    <row r="21" spans="1:10" x14ac:dyDescent="0.2">
      <c r="A21" s="90"/>
      <c r="B21" s="259"/>
      <c r="C21" s="445"/>
      <c r="D21" s="445"/>
      <c r="E21" s="445"/>
      <c r="F21" s="445"/>
      <c r="G21" s="445"/>
      <c r="H21" s="445"/>
      <c r="I21" s="249"/>
      <c r="J21" s="108"/>
    </row>
    <row r="22" spans="1:10" x14ac:dyDescent="0.2">
      <c r="A22" s="89" t="s">
        <v>239</v>
      </c>
      <c r="B22" s="259"/>
      <c r="C22" s="445"/>
      <c r="D22" s="445"/>
      <c r="E22" s="445"/>
      <c r="F22" s="445"/>
      <c r="G22" s="445"/>
      <c r="H22" s="445"/>
      <c r="I22" s="249"/>
      <c r="J22" s="108"/>
    </row>
    <row r="23" spans="1:10" x14ac:dyDescent="0.2">
      <c r="A23" s="374" t="s">
        <v>182</v>
      </c>
      <c r="B23" s="259"/>
      <c r="C23" s="445"/>
      <c r="D23" s="445"/>
      <c r="E23" s="446">
        <v>47.015999999999998</v>
      </c>
      <c r="F23" s="453"/>
      <c r="G23" s="446">
        <v>47.015999999999998</v>
      </c>
      <c r="H23" s="445"/>
      <c r="I23" s="249"/>
      <c r="J23" s="108"/>
    </row>
    <row r="24" spans="1:10" x14ac:dyDescent="0.2">
      <c r="A24" s="374" t="s">
        <v>57</v>
      </c>
      <c r="B24" s="259"/>
      <c r="C24" s="445"/>
      <c r="D24" s="445"/>
      <c r="E24" s="446">
        <v>57.44</v>
      </c>
      <c r="F24" s="445"/>
      <c r="G24" s="446">
        <v>57.44</v>
      </c>
      <c r="H24" s="445"/>
      <c r="I24" s="249"/>
      <c r="J24" s="108"/>
    </row>
    <row r="25" spans="1:10" x14ac:dyDescent="0.2">
      <c r="A25" s="248" t="s">
        <v>157</v>
      </c>
      <c r="B25" s="263"/>
      <c r="C25" s="449"/>
      <c r="D25" s="449"/>
      <c r="E25" s="449"/>
      <c r="F25" s="448">
        <v>0.77200000000000002</v>
      </c>
      <c r="G25" s="448">
        <v>0.77200000000000002</v>
      </c>
      <c r="H25" s="448">
        <v>0.77200000000000002</v>
      </c>
      <c r="I25" s="421">
        <v>2</v>
      </c>
      <c r="J25" s="328"/>
    </row>
    <row r="26" spans="1:10" x14ac:dyDescent="0.2">
      <c r="A26" s="111" t="s">
        <v>240</v>
      </c>
      <c r="B26" s="264"/>
      <c r="C26" s="454"/>
      <c r="D26" s="454"/>
      <c r="E26" s="450">
        <v>169.69399999999999</v>
      </c>
      <c r="F26" s="450">
        <v>0.77200000000000002</v>
      </c>
      <c r="G26" s="450">
        <v>170.46600000000001</v>
      </c>
      <c r="H26" s="450">
        <v>66.117000000000004</v>
      </c>
      <c r="I26" s="111"/>
      <c r="J26" s="108"/>
    </row>
    <row r="27" spans="1:10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</row>
  </sheetData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F99"/>
  <sheetViews>
    <sheetView tabSelected="1" topLeftCell="A61" zoomScaleNormal="100" workbookViewId="0">
      <selection activeCell="A2" sqref="A2"/>
    </sheetView>
  </sheetViews>
  <sheetFormatPr defaultRowHeight="12.75" x14ac:dyDescent="0.2"/>
  <cols>
    <col min="1" max="1" width="78" style="277" customWidth="1"/>
    <col min="2" max="4" width="12.7109375" style="277" customWidth="1"/>
    <col min="5" max="5" width="9.140625" style="423"/>
    <col min="6" max="16384" width="9.140625" style="277"/>
  </cols>
  <sheetData>
    <row r="1" spans="1:5" x14ac:dyDescent="0.2">
      <c r="A1" s="43" t="s">
        <v>105</v>
      </c>
      <c r="B1" s="43"/>
      <c r="C1" s="43"/>
      <c r="D1" s="43"/>
    </row>
    <row r="2" spans="1:5" x14ac:dyDescent="0.2">
      <c r="D2" s="266"/>
    </row>
    <row r="3" spans="1:5" x14ac:dyDescent="0.2">
      <c r="A3" s="424" t="s">
        <v>118</v>
      </c>
      <c r="B3" s="424"/>
      <c r="C3" s="424"/>
      <c r="D3" s="424"/>
    </row>
    <row r="4" spans="1:5" x14ac:dyDescent="0.2">
      <c r="A4" s="424"/>
      <c r="B4" s="424"/>
      <c r="C4" s="424"/>
      <c r="D4" s="425"/>
    </row>
    <row r="5" spans="1:5" x14ac:dyDescent="0.2">
      <c r="A5" s="426" t="s">
        <v>293</v>
      </c>
      <c r="B5" s="427" t="s">
        <v>305</v>
      </c>
      <c r="C5" s="427" t="s">
        <v>306</v>
      </c>
      <c r="D5" s="427" t="s">
        <v>262</v>
      </c>
      <c r="E5" s="428"/>
    </row>
    <row r="6" spans="1:5" x14ac:dyDescent="0.2">
      <c r="E6" s="429"/>
    </row>
    <row r="7" spans="1:5" x14ac:dyDescent="0.2">
      <c r="A7" s="430" t="s">
        <v>149</v>
      </c>
      <c r="B7" s="430"/>
      <c r="C7" s="430"/>
      <c r="D7" s="430"/>
      <c r="E7" s="431"/>
    </row>
    <row r="8" spans="1:5" x14ac:dyDescent="0.2">
      <c r="A8" s="432" t="s">
        <v>185</v>
      </c>
      <c r="B8" s="455">
        <v>0.16200000000000001</v>
      </c>
      <c r="C8" s="455">
        <v>0.186</v>
      </c>
      <c r="D8" s="455">
        <v>0.10199999999999999</v>
      </c>
      <c r="E8" s="433"/>
    </row>
    <row r="9" spans="1:5" x14ac:dyDescent="0.2">
      <c r="A9" s="434" t="s">
        <v>119</v>
      </c>
      <c r="B9" s="455">
        <v>1.042</v>
      </c>
      <c r="C9" s="455">
        <v>0.58299999999999996</v>
      </c>
      <c r="D9" s="455">
        <v>0.56499999999999995</v>
      </c>
      <c r="E9" s="433"/>
    </row>
    <row r="10" spans="1:5" x14ac:dyDescent="0.2">
      <c r="A10" s="434" t="s">
        <v>120</v>
      </c>
      <c r="B10" s="455">
        <v>0.17</v>
      </c>
      <c r="C10" s="455">
        <v>0.18</v>
      </c>
      <c r="D10" s="455">
        <v>0.16300000000000001</v>
      </c>
      <c r="E10" s="431"/>
    </row>
    <row r="11" spans="1:5" x14ac:dyDescent="0.2">
      <c r="A11" s="276"/>
      <c r="B11" s="276"/>
      <c r="C11" s="276"/>
      <c r="D11" s="435"/>
      <c r="E11" s="431"/>
    </row>
    <row r="12" spans="1:5" x14ac:dyDescent="0.2">
      <c r="A12" s="277" t="s">
        <v>121</v>
      </c>
      <c r="B12" s="455">
        <v>9.5109999999999992</v>
      </c>
      <c r="C12" s="455">
        <v>8.7040000000000006</v>
      </c>
      <c r="D12" s="455">
        <v>9.5109999999999992</v>
      </c>
      <c r="E12" s="433"/>
    </row>
    <row r="14" spans="1:5" x14ac:dyDescent="0.2">
      <c r="A14" s="277" t="s">
        <v>143</v>
      </c>
    </row>
    <row r="18" spans="1:5" x14ac:dyDescent="0.2">
      <c r="A18" s="424" t="s">
        <v>122</v>
      </c>
      <c r="B18" s="424"/>
      <c r="C18" s="424"/>
      <c r="D18" s="424"/>
    </row>
    <row r="20" spans="1:5" x14ac:dyDescent="0.2">
      <c r="A20" s="426" t="s">
        <v>293</v>
      </c>
      <c r="B20" s="427" t="s">
        <v>305</v>
      </c>
      <c r="C20" s="427" t="s">
        <v>306</v>
      </c>
      <c r="D20" s="427" t="s">
        <v>262</v>
      </c>
      <c r="E20" s="428"/>
    </row>
    <row r="21" spans="1:5" x14ac:dyDescent="0.2">
      <c r="A21" s="436"/>
      <c r="B21" s="436"/>
      <c r="C21" s="436"/>
      <c r="D21" s="436"/>
      <c r="E21" s="437"/>
    </row>
    <row r="22" spans="1:5" x14ac:dyDescent="0.2">
      <c r="A22" s="277" t="s">
        <v>123</v>
      </c>
      <c r="B22" s="455">
        <v>4.5670000000000002</v>
      </c>
      <c r="C22" s="455">
        <v>5.2124305940875146</v>
      </c>
      <c r="D22" s="455">
        <v>4.9960000000000004</v>
      </c>
      <c r="E22" s="433"/>
    </row>
    <row r="23" spans="1:5" x14ac:dyDescent="0.2">
      <c r="A23" s="277" t="s">
        <v>124</v>
      </c>
      <c r="B23" s="455">
        <v>3.9119999999999999</v>
      </c>
      <c r="C23" s="455">
        <v>7.4603778923470019</v>
      </c>
      <c r="D23" s="455">
        <v>6.1369999999999996</v>
      </c>
      <c r="E23" s="433"/>
    </row>
    <row r="24" spans="1:5" x14ac:dyDescent="0.2">
      <c r="A24" s="438" t="s">
        <v>125</v>
      </c>
      <c r="B24" s="456">
        <v>2.0950000000000002</v>
      </c>
      <c r="C24" s="456">
        <v>2.2264910233333337</v>
      </c>
      <c r="D24" s="456">
        <v>2.2320000000000002</v>
      </c>
      <c r="E24" s="433"/>
    </row>
    <row r="25" spans="1:5" x14ac:dyDescent="0.2">
      <c r="A25" s="277" t="s">
        <v>90</v>
      </c>
      <c r="B25" s="455">
        <v>10.574</v>
      </c>
      <c r="C25" s="455">
        <v>14.89929950976785</v>
      </c>
      <c r="D25" s="455">
        <v>13.365</v>
      </c>
      <c r="E25" s="433"/>
    </row>
    <row r="28" spans="1:5" x14ac:dyDescent="0.2">
      <c r="A28" s="424" t="s">
        <v>126</v>
      </c>
      <c r="B28" s="424"/>
      <c r="C28" s="424"/>
      <c r="D28" s="424"/>
      <c r="E28" s="277"/>
    </row>
    <row r="29" spans="1:5" x14ac:dyDescent="0.2">
      <c r="A29" s="424"/>
      <c r="B29" s="424"/>
      <c r="C29" s="424"/>
      <c r="D29" s="424"/>
      <c r="E29" s="277"/>
    </row>
    <row r="30" spans="1:5" x14ac:dyDescent="0.2">
      <c r="A30" s="424"/>
      <c r="B30" s="424"/>
      <c r="C30" s="424"/>
      <c r="D30" s="424"/>
      <c r="E30" s="277"/>
    </row>
    <row r="31" spans="1:5" x14ac:dyDescent="0.2">
      <c r="A31" s="235" t="s">
        <v>207</v>
      </c>
      <c r="B31" s="235"/>
      <c r="C31" s="235"/>
      <c r="D31" s="218"/>
      <c r="E31" s="277"/>
    </row>
    <row r="32" spans="1:5" x14ac:dyDescent="0.2">
      <c r="A32" s="90"/>
      <c r="B32" s="90"/>
      <c r="C32" s="90"/>
      <c r="D32" s="90"/>
      <c r="E32" s="277"/>
    </row>
    <row r="33" spans="1:5" x14ac:dyDescent="0.2">
      <c r="A33" s="426" t="s">
        <v>293</v>
      </c>
      <c r="B33" s="427" t="s">
        <v>305</v>
      </c>
      <c r="C33" s="427" t="s">
        <v>306</v>
      </c>
      <c r="D33" s="427" t="s">
        <v>262</v>
      </c>
      <c r="E33" s="277"/>
    </row>
    <row r="34" spans="1:5" x14ac:dyDescent="0.2">
      <c r="A34" s="216"/>
      <c r="B34" s="216"/>
      <c r="C34" s="216"/>
      <c r="D34" s="216"/>
      <c r="E34" s="277"/>
    </row>
    <row r="35" spans="1:5" x14ac:dyDescent="0.2">
      <c r="A35" s="241" t="s">
        <v>215</v>
      </c>
      <c r="B35" s="241"/>
      <c r="C35" s="241"/>
      <c r="D35" s="230"/>
      <c r="E35" s="277"/>
    </row>
    <row r="36" spans="1:5" x14ac:dyDescent="0.2">
      <c r="A36" s="90" t="s">
        <v>213</v>
      </c>
      <c r="B36" s="455">
        <v>7.2</v>
      </c>
      <c r="C36" s="455">
        <v>12.8</v>
      </c>
      <c r="D36" s="455">
        <v>7.2</v>
      </c>
      <c r="E36" s="277"/>
    </row>
    <row r="37" spans="1:5" x14ac:dyDescent="0.2">
      <c r="A37" s="97" t="s">
        <v>214</v>
      </c>
      <c r="B37" s="456">
        <v>8.6669999999999998</v>
      </c>
      <c r="C37" s="456">
        <v>15.867000000000001</v>
      </c>
      <c r="D37" s="456">
        <v>9.4670000000000005</v>
      </c>
      <c r="E37" s="277"/>
    </row>
    <row r="38" spans="1:5" x14ac:dyDescent="0.2">
      <c r="A38" s="179" t="s">
        <v>190</v>
      </c>
      <c r="B38" s="455">
        <v>15.867000000000001</v>
      </c>
      <c r="C38" s="455">
        <v>28.667000000000002</v>
      </c>
      <c r="D38" s="455">
        <v>16.667000000000002</v>
      </c>
      <c r="E38" s="277"/>
    </row>
    <row r="39" spans="1:5" x14ac:dyDescent="0.2">
      <c r="A39" s="179" t="s">
        <v>142</v>
      </c>
      <c r="B39" s="455">
        <v>-8.6999999999999994E-2</v>
      </c>
      <c r="C39" s="455">
        <v>1.9430000000000001</v>
      </c>
      <c r="D39" s="455">
        <v>7.9000000000000001E-2</v>
      </c>
      <c r="E39" s="277"/>
    </row>
    <row r="40" spans="1:5" x14ac:dyDescent="0.2">
      <c r="A40" s="179"/>
      <c r="B40" s="179"/>
      <c r="C40" s="179"/>
      <c r="D40" s="179"/>
      <c r="E40" s="277"/>
    </row>
    <row r="41" spans="1:5" x14ac:dyDescent="0.2">
      <c r="A41" s="439" t="s">
        <v>217</v>
      </c>
      <c r="B41" s="439"/>
      <c r="C41" s="439"/>
      <c r="D41" s="90"/>
      <c r="E41" s="277"/>
    </row>
    <row r="42" spans="1:5" x14ac:dyDescent="0.2">
      <c r="A42" s="439" t="s">
        <v>218</v>
      </c>
      <c r="B42" s="439"/>
      <c r="C42" s="439"/>
      <c r="D42" s="90"/>
      <c r="E42" s="277"/>
    </row>
    <row r="43" spans="1:5" x14ac:dyDescent="0.2">
      <c r="A43" s="439" t="s">
        <v>307</v>
      </c>
      <c r="B43" s="439"/>
      <c r="C43" s="439"/>
      <c r="D43" s="90"/>
      <c r="E43" s="277"/>
    </row>
    <row r="44" spans="1:5" x14ac:dyDescent="0.2">
      <c r="A44" s="424"/>
      <c r="B44" s="424"/>
      <c r="C44" s="424"/>
      <c r="D44" s="424"/>
    </row>
    <row r="45" spans="1:5" x14ac:dyDescent="0.2">
      <c r="A45" s="424"/>
      <c r="B45" s="424"/>
      <c r="C45" s="424"/>
      <c r="D45" s="424"/>
    </row>
    <row r="46" spans="1:5" x14ac:dyDescent="0.2">
      <c r="A46" s="440" t="s">
        <v>216</v>
      </c>
      <c r="B46" s="440"/>
      <c r="C46" s="440"/>
      <c r="D46" s="440"/>
    </row>
    <row r="47" spans="1:5" x14ac:dyDescent="0.2">
      <c r="A47" s="423"/>
      <c r="B47" s="423"/>
      <c r="C47" s="423"/>
      <c r="D47" s="423"/>
    </row>
    <row r="48" spans="1:5" x14ac:dyDescent="0.2">
      <c r="A48" s="426" t="s">
        <v>293</v>
      </c>
      <c r="B48" s="427" t="s">
        <v>305</v>
      </c>
      <c r="C48" s="427" t="s">
        <v>306</v>
      </c>
      <c r="D48" s="427" t="s">
        <v>262</v>
      </c>
      <c r="E48" s="428"/>
    </row>
    <row r="49" spans="1:5" x14ac:dyDescent="0.2">
      <c r="A49" s="441"/>
      <c r="B49" s="441"/>
      <c r="C49" s="441"/>
      <c r="D49" s="441"/>
      <c r="E49" s="437"/>
    </row>
    <row r="50" spans="1:5" x14ac:dyDescent="0.2">
      <c r="A50" s="423" t="s">
        <v>308</v>
      </c>
      <c r="B50" s="423"/>
      <c r="C50" s="423"/>
      <c r="D50" s="442"/>
      <c r="E50" s="443"/>
    </row>
    <row r="51" spans="1:5" x14ac:dyDescent="0.2">
      <c r="A51" s="423"/>
      <c r="B51" s="423"/>
      <c r="C51" s="423"/>
      <c r="D51" s="442"/>
      <c r="E51" s="443"/>
    </row>
    <row r="52" spans="1:5" x14ac:dyDescent="0.2">
      <c r="A52" s="277" t="s">
        <v>123</v>
      </c>
      <c r="B52" s="455">
        <v>9.0180000000000007</v>
      </c>
      <c r="C52" s="455">
        <v>18.513999999999999</v>
      </c>
      <c r="D52" s="455">
        <v>14.018000000000001</v>
      </c>
      <c r="E52" s="433"/>
    </row>
    <row r="53" spans="1:5" x14ac:dyDescent="0.2">
      <c r="A53" s="277" t="s">
        <v>124</v>
      </c>
      <c r="B53" s="455">
        <v>45.94</v>
      </c>
      <c r="C53" s="455">
        <v>23.14</v>
      </c>
      <c r="D53" s="455">
        <v>16.739000000000001</v>
      </c>
      <c r="E53" s="433"/>
    </row>
    <row r="54" spans="1:5" x14ac:dyDescent="0.2">
      <c r="A54" s="438" t="s">
        <v>127</v>
      </c>
      <c r="B54" s="456">
        <v>0.90900000000000003</v>
      </c>
      <c r="C54" s="456">
        <v>2.7269999999999999</v>
      </c>
      <c r="D54" s="456">
        <v>0.90900000000000003</v>
      </c>
      <c r="E54" s="433"/>
    </row>
    <row r="55" spans="1:5" x14ac:dyDescent="0.2">
      <c r="A55" s="277" t="s">
        <v>90</v>
      </c>
      <c r="B55" s="455">
        <v>55.866999999999997</v>
      </c>
      <c r="C55" s="455">
        <f>(SUM(C52:C54))/1000</f>
        <v>4.438099999999999E-2</v>
      </c>
      <c r="D55" s="455">
        <v>31.666</v>
      </c>
      <c r="E55" s="433"/>
    </row>
    <row r="56" spans="1:5" x14ac:dyDescent="0.2">
      <c r="A56" s="277" t="s">
        <v>142</v>
      </c>
      <c r="B56" s="455">
        <v>-0.39200000000000002</v>
      </c>
      <c r="C56" s="455">
        <v>-0.83299999999999996</v>
      </c>
      <c r="D56" s="455">
        <v>-0.42799999999999999</v>
      </c>
      <c r="E56" s="433"/>
    </row>
    <row r="57" spans="1:5" x14ac:dyDescent="0.2">
      <c r="E57" s="433"/>
    </row>
    <row r="58" spans="1:5" x14ac:dyDescent="0.2">
      <c r="A58" s="528" t="s">
        <v>309</v>
      </c>
      <c r="B58" s="528"/>
      <c r="C58" s="528"/>
      <c r="D58" s="528"/>
      <c r="E58" s="528"/>
    </row>
    <row r="59" spans="1:5" x14ac:dyDescent="0.2">
      <c r="A59" s="529"/>
      <c r="B59" s="529"/>
      <c r="C59" s="529"/>
      <c r="D59" s="529"/>
      <c r="E59" s="374"/>
    </row>
    <row r="60" spans="1:5" x14ac:dyDescent="0.2">
      <c r="A60" s="528"/>
      <c r="B60" s="528"/>
      <c r="C60" s="528"/>
      <c r="D60" s="528"/>
      <c r="E60" s="528"/>
    </row>
    <row r="61" spans="1:5" x14ac:dyDescent="0.2">
      <c r="A61" s="89" t="s">
        <v>194</v>
      </c>
      <c r="B61" s="89"/>
      <c r="C61" s="89"/>
      <c r="D61" s="89"/>
    </row>
    <row r="63" spans="1:5" x14ac:dyDescent="0.2">
      <c r="A63" s="426" t="s">
        <v>195</v>
      </c>
      <c r="B63" s="427" t="s">
        <v>305</v>
      </c>
      <c r="C63" s="427" t="s">
        <v>306</v>
      </c>
      <c r="D63" s="427" t="s">
        <v>262</v>
      </c>
    </row>
    <row r="65" spans="1:5" x14ac:dyDescent="0.2">
      <c r="A65" s="179" t="s">
        <v>196</v>
      </c>
      <c r="B65" s="179"/>
      <c r="C65" s="179"/>
      <c r="D65" s="179"/>
    </row>
    <row r="66" spans="1:5" x14ac:dyDescent="0.2">
      <c r="A66" s="179"/>
      <c r="B66" s="179"/>
      <c r="C66" s="179"/>
      <c r="D66" s="179"/>
    </row>
    <row r="67" spans="1:5" x14ac:dyDescent="0.2">
      <c r="A67" s="179" t="s">
        <v>123</v>
      </c>
      <c r="B67" s="455">
        <v>7.4249999999999998</v>
      </c>
      <c r="C67" s="455">
        <v>4.524</v>
      </c>
      <c r="D67" s="455">
        <v>9.7349999999999994</v>
      </c>
    </row>
    <row r="68" spans="1:5" x14ac:dyDescent="0.2">
      <c r="A68" s="180" t="s">
        <v>189</v>
      </c>
      <c r="B68" s="456">
        <v>0.82499999999999996</v>
      </c>
      <c r="C68" s="456">
        <v>0</v>
      </c>
      <c r="D68" s="456">
        <v>0.82499999999999996</v>
      </c>
    </row>
    <row r="69" spans="1:5" x14ac:dyDescent="0.2">
      <c r="A69" s="179" t="s">
        <v>190</v>
      </c>
      <c r="B69" s="455">
        <v>8.25</v>
      </c>
      <c r="C69" s="455">
        <v>4.524</v>
      </c>
      <c r="D69" s="455">
        <v>10.56</v>
      </c>
    </row>
    <row r="70" spans="1:5" ht="12.75" customHeight="1" x14ac:dyDescent="0.2">
      <c r="A70" s="179" t="s">
        <v>142</v>
      </c>
      <c r="B70" s="455">
        <v>-0.26800000000000002</v>
      </c>
      <c r="C70" s="455">
        <v>0.193</v>
      </c>
      <c r="D70" s="455">
        <v>-7.2999999999999995E-2</v>
      </c>
    </row>
    <row r="71" spans="1:5" ht="56.25" customHeight="1" x14ac:dyDescent="0.2">
      <c r="A71" s="179"/>
      <c r="B71" s="179"/>
      <c r="C71" s="179"/>
      <c r="D71" s="179"/>
    </row>
    <row r="72" spans="1:5" ht="14.25" customHeight="1" x14ac:dyDescent="0.2"/>
    <row r="73" spans="1:5" x14ac:dyDescent="0.2">
      <c r="A73" s="529" t="s">
        <v>197</v>
      </c>
      <c r="B73" s="529"/>
      <c r="C73" s="529"/>
      <c r="D73" s="529"/>
    </row>
    <row r="74" spans="1:5" x14ac:dyDescent="0.2">
      <c r="A74" s="529"/>
      <c r="B74" s="529"/>
      <c r="C74" s="529"/>
      <c r="D74" s="529"/>
    </row>
    <row r="75" spans="1:5" x14ac:dyDescent="0.2">
      <c r="A75" s="424" t="s">
        <v>150</v>
      </c>
      <c r="B75" s="424"/>
      <c r="C75" s="424"/>
      <c r="D75" s="424"/>
    </row>
    <row r="77" spans="1:5" x14ac:dyDescent="0.2">
      <c r="A77" s="426" t="s">
        <v>293</v>
      </c>
      <c r="B77" s="427" t="s">
        <v>305</v>
      </c>
      <c r="C77" s="427" t="s">
        <v>306</v>
      </c>
      <c r="D77" s="427" t="s">
        <v>262</v>
      </c>
      <c r="E77" s="428"/>
    </row>
    <row r="78" spans="1:5" x14ac:dyDescent="0.2">
      <c r="E78" s="443"/>
    </row>
    <row r="79" spans="1:5" x14ac:dyDescent="0.2">
      <c r="A79" s="277" t="s">
        <v>192</v>
      </c>
      <c r="E79" s="443"/>
    </row>
    <row r="80" spans="1:5" x14ac:dyDescent="0.2">
      <c r="A80" s="277" t="s">
        <v>151</v>
      </c>
      <c r="B80" s="455">
        <v>0</v>
      </c>
      <c r="C80" s="455">
        <v>0.51200000000000001</v>
      </c>
      <c r="D80" s="455">
        <v>0</v>
      </c>
      <c r="E80" s="433"/>
    </row>
    <row r="81" spans="1:6" x14ac:dyDescent="0.2">
      <c r="A81" s="277" t="s">
        <v>142</v>
      </c>
      <c r="B81" s="455">
        <v>0</v>
      </c>
      <c r="C81" s="455">
        <v>1.4999999999999999E-2</v>
      </c>
      <c r="D81" s="455">
        <v>0</v>
      </c>
      <c r="E81" s="443"/>
    </row>
    <row r="82" spans="1:6" x14ac:dyDescent="0.2">
      <c r="E82" s="443"/>
    </row>
    <row r="83" spans="1:6" x14ac:dyDescent="0.2">
      <c r="A83" s="277" t="s">
        <v>193</v>
      </c>
    </row>
    <row r="84" spans="1:6" x14ac:dyDescent="0.2">
      <c r="A84" s="277" t="s">
        <v>152</v>
      </c>
    </row>
    <row r="86" spans="1:6" x14ac:dyDescent="0.2">
      <c r="A86" s="90"/>
      <c r="B86" s="90"/>
      <c r="C86" s="90"/>
      <c r="D86" s="90"/>
      <c r="E86"/>
      <c r="F86"/>
    </row>
    <row r="87" spans="1:6" x14ac:dyDescent="0.2">
      <c r="A87" s="234"/>
      <c r="B87" s="234"/>
      <c r="C87" s="234"/>
      <c r="D87" s="235"/>
      <c r="E87"/>
      <c r="F87"/>
    </row>
    <row r="88" spans="1:6" x14ac:dyDescent="0.2">
      <c r="A88" s="223"/>
      <c r="B88" s="223"/>
      <c r="C88" s="223"/>
      <c r="D88" s="223"/>
      <c r="E88"/>
      <c r="F88"/>
    </row>
    <row r="89" spans="1:6" x14ac:dyDescent="0.2">
      <c r="A89" s="236"/>
      <c r="B89" s="236"/>
      <c r="C89" s="236"/>
      <c r="D89" s="428"/>
      <c r="E89" s="96"/>
      <c r="F89"/>
    </row>
    <row r="90" spans="1:6" x14ac:dyDescent="0.2">
      <c r="A90" s="236"/>
      <c r="B90" s="236"/>
      <c r="C90" s="236"/>
      <c r="D90" s="236"/>
      <c r="E90" s="96"/>
      <c r="F90"/>
    </row>
    <row r="91" spans="1:6" x14ac:dyDescent="0.2">
      <c r="A91" s="238"/>
      <c r="B91" s="238"/>
      <c r="C91" s="238"/>
      <c r="D91" s="238"/>
      <c r="E91" s="217"/>
      <c r="F91"/>
    </row>
    <row r="92" spans="1:6" x14ac:dyDescent="0.2">
      <c r="A92" s="239"/>
      <c r="B92" s="239"/>
      <c r="C92" s="239"/>
      <c r="D92" s="239"/>
      <c r="E92" s="91"/>
      <c r="F92"/>
    </row>
    <row r="93" spans="1:6" x14ac:dyDescent="0.2">
      <c r="A93" s="239"/>
      <c r="B93" s="239"/>
      <c r="C93" s="239"/>
      <c r="D93" s="239"/>
      <c r="E93" s="220"/>
      <c r="F93"/>
    </row>
    <row r="94" spans="1:6" x14ac:dyDescent="0.2">
      <c r="A94" s="240"/>
      <c r="B94" s="240"/>
      <c r="C94" s="240"/>
      <c r="D94" s="444"/>
      <c r="E94" s="219"/>
      <c r="F94"/>
    </row>
    <row r="95" spans="1:6" x14ac:dyDescent="0.2">
      <c r="A95" s="240"/>
      <c r="B95" s="240"/>
      <c r="C95" s="240"/>
      <c r="D95" s="240"/>
      <c r="E95" s="219"/>
      <c r="F95"/>
    </row>
    <row r="96" spans="1:6" x14ac:dyDescent="0.2">
      <c r="A96" s="179"/>
      <c r="B96" s="179"/>
      <c r="C96" s="179"/>
      <c r="D96" s="179"/>
      <c r="E96" s="219"/>
      <c r="F96"/>
    </row>
    <row r="97" spans="1:6" x14ac:dyDescent="0.2">
      <c r="A97" s="90"/>
      <c r="B97" s="90"/>
      <c r="C97" s="90"/>
      <c r="D97" s="90"/>
      <c r="E97"/>
      <c r="F97"/>
    </row>
    <row r="98" spans="1:6" x14ac:dyDescent="0.2">
      <c r="A98" s="90"/>
      <c r="B98" s="90"/>
      <c r="C98" s="90"/>
      <c r="D98" s="90"/>
      <c r="E98"/>
      <c r="F98"/>
    </row>
    <row r="99" spans="1:6" x14ac:dyDescent="0.2">
      <c r="A99" s="90"/>
      <c r="B99" s="90"/>
      <c r="C99" s="90"/>
      <c r="D99" s="90"/>
      <c r="E99"/>
      <c r="F99"/>
    </row>
  </sheetData>
  <mergeCells count="5">
    <mergeCell ref="A58:E58"/>
    <mergeCell ref="A59:D59"/>
    <mergeCell ref="A60:E60"/>
    <mergeCell ref="A73:D73"/>
    <mergeCell ref="A74:D74"/>
  </mergeCells>
  <phoneticPr fontId="10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I45"/>
  <sheetViews>
    <sheetView zoomScaleNormal="100" workbookViewId="0">
      <selection activeCell="A30" sqref="A30"/>
    </sheetView>
  </sheetViews>
  <sheetFormatPr defaultRowHeight="12.75" x14ac:dyDescent="0.2"/>
  <cols>
    <col min="1" max="1" width="65.42578125" style="117" bestFit="1" customWidth="1"/>
    <col min="2" max="2" width="9.85546875" style="192" customWidth="1"/>
    <col min="3" max="4" width="12.28515625" style="116" customWidth="1"/>
    <col min="5" max="5" width="9.85546875" style="114" customWidth="1"/>
    <col min="6" max="6" width="10.28515625" style="114" hidden="1" customWidth="1"/>
    <col min="7" max="7" width="12.7109375" style="115" hidden="1" customWidth="1"/>
    <col min="8" max="8" width="47.85546875" style="117" bestFit="1" customWidth="1"/>
    <col min="9" max="9" width="9.28515625" style="117" customWidth="1"/>
    <col min="10" max="16384" width="9.140625" style="117"/>
  </cols>
  <sheetData>
    <row r="1" spans="1:9" x14ac:dyDescent="0.2">
      <c r="A1" s="113" t="s">
        <v>94</v>
      </c>
      <c r="B1" s="496"/>
      <c r="C1" s="127"/>
      <c r="D1" s="127"/>
      <c r="E1" s="221"/>
    </row>
    <row r="2" spans="1:9" x14ac:dyDescent="0.2">
      <c r="A2" s="285"/>
      <c r="B2" s="496"/>
      <c r="C2" s="127"/>
      <c r="D2" s="127"/>
      <c r="E2" s="221"/>
    </row>
    <row r="3" spans="1:9" ht="15.75" x14ac:dyDescent="0.25">
      <c r="A3" s="133" t="s">
        <v>220</v>
      </c>
      <c r="B3" s="133"/>
      <c r="C3" s="227"/>
      <c r="D3" s="133"/>
      <c r="E3" s="118"/>
      <c r="F3" s="118"/>
      <c r="G3" s="119"/>
      <c r="H3" s="120"/>
    </row>
    <row r="4" spans="1:9" x14ac:dyDescent="0.2">
      <c r="A4" s="197"/>
      <c r="B4" s="198"/>
      <c r="C4" s="201"/>
      <c r="D4" s="312"/>
      <c r="E4" s="222"/>
      <c r="F4" s="199"/>
      <c r="G4" s="117"/>
    </row>
    <row r="5" spans="1:9" x14ac:dyDescent="0.2">
      <c r="A5" s="191" t="s">
        <v>293</v>
      </c>
      <c r="B5" s="121" t="str">
        <f>KONSERNITULOSLASKELMA!B5</f>
        <v>1-3/2014</v>
      </c>
      <c r="C5" s="121" t="str">
        <f>KONSERNITULOSLASKELMA!C5</f>
        <v>1-3/2013</v>
      </c>
      <c r="D5" s="121" t="s">
        <v>252</v>
      </c>
      <c r="E5" s="117"/>
      <c r="F5" s="117"/>
      <c r="G5" s="196"/>
      <c r="H5" s="196"/>
      <c r="I5" s="196"/>
    </row>
    <row r="6" spans="1:9" x14ac:dyDescent="0.2">
      <c r="E6" s="117"/>
      <c r="F6" s="117"/>
      <c r="G6" s="196"/>
      <c r="H6" s="196"/>
      <c r="I6" s="196"/>
    </row>
    <row r="7" spans="1:9" s="116" customFormat="1" ht="12.75" customHeight="1" x14ac:dyDescent="0.2">
      <c r="A7" s="192" t="s">
        <v>13</v>
      </c>
      <c r="B7" s="497">
        <f>KONSERNITULOSLASKELMA!B29</f>
        <v>-16.346230000000002</v>
      </c>
      <c r="C7" s="355">
        <f>KONSERNITULOSLASKELMA!C29</f>
        <v>4.4470000000000134</v>
      </c>
      <c r="D7" s="355">
        <v>22.183</v>
      </c>
      <c r="E7" s="284"/>
      <c r="F7" s="284"/>
      <c r="G7" s="280"/>
      <c r="H7" s="281"/>
      <c r="I7" s="282"/>
    </row>
    <row r="8" spans="1:9" s="116" customFormat="1" ht="12.75" customHeight="1" x14ac:dyDescent="0.2">
      <c r="A8" s="192"/>
      <c r="B8" s="498"/>
      <c r="C8" s="355"/>
      <c r="D8" s="355"/>
      <c r="E8" s="284"/>
      <c r="F8" s="284"/>
      <c r="G8" s="280"/>
      <c r="H8" s="281"/>
      <c r="I8" s="282"/>
    </row>
    <row r="9" spans="1:9" s="116" customFormat="1" x14ac:dyDescent="0.2">
      <c r="A9" s="193" t="s">
        <v>245</v>
      </c>
      <c r="B9" s="498"/>
      <c r="C9" s="355"/>
      <c r="D9" s="355"/>
      <c r="E9" s="284"/>
      <c r="F9" s="284"/>
      <c r="G9" s="280"/>
      <c r="H9" s="281"/>
      <c r="I9" s="282"/>
    </row>
    <row r="10" spans="1:9" s="116" customFormat="1" ht="12.75" customHeight="1" x14ac:dyDescent="0.2">
      <c r="A10" s="192"/>
      <c r="B10" s="498"/>
      <c r="C10" s="355"/>
      <c r="D10" s="355"/>
      <c r="E10" s="284"/>
      <c r="F10" s="284"/>
      <c r="G10" s="280"/>
      <c r="H10" s="281"/>
      <c r="I10" s="282"/>
    </row>
    <row r="11" spans="1:9" s="116" customFormat="1" x14ac:dyDescent="0.2">
      <c r="A11" s="273" t="s">
        <v>226</v>
      </c>
      <c r="B11" s="499" t="s">
        <v>302</v>
      </c>
      <c r="C11" s="380" t="s">
        <v>302</v>
      </c>
      <c r="D11" s="356">
        <f>66.78/1000</f>
        <v>6.6780000000000006E-2</v>
      </c>
      <c r="E11" s="284"/>
      <c r="F11" s="284"/>
      <c r="G11" s="280"/>
      <c r="H11" s="281"/>
      <c r="I11" s="282"/>
    </row>
    <row r="12" spans="1:9" s="116" customFormat="1" x14ac:dyDescent="0.2">
      <c r="A12" s="274" t="s">
        <v>248</v>
      </c>
      <c r="B12" s="500" t="s">
        <v>302</v>
      </c>
      <c r="C12" s="381" t="s">
        <v>302</v>
      </c>
      <c r="D12" s="355">
        <f>D11</f>
        <v>6.6780000000000006E-2</v>
      </c>
      <c r="E12" s="284"/>
      <c r="F12" s="284"/>
      <c r="G12" s="280"/>
      <c r="H12" s="281"/>
      <c r="I12" s="282"/>
    </row>
    <row r="13" spans="1:9" s="116" customFormat="1" x14ac:dyDescent="0.2">
      <c r="B13" s="498"/>
      <c r="C13" s="355"/>
      <c r="D13" s="122"/>
      <c r="E13" s="284"/>
      <c r="F13" s="284"/>
      <c r="G13" s="280"/>
      <c r="H13" s="281"/>
      <c r="I13" s="282"/>
    </row>
    <row r="14" spans="1:9" s="116" customFormat="1" x14ac:dyDescent="0.2">
      <c r="A14" s="272" t="s">
        <v>246</v>
      </c>
      <c r="B14" s="498"/>
      <c r="C14" s="355"/>
      <c r="D14" s="122"/>
      <c r="E14" s="284"/>
      <c r="F14" s="284"/>
      <c r="G14" s="280"/>
      <c r="H14" s="281"/>
      <c r="I14" s="282"/>
    </row>
    <row r="15" spans="1:9" s="116" customFormat="1" x14ac:dyDescent="0.2">
      <c r="B15" s="498"/>
      <c r="C15" s="355"/>
      <c r="D15" s="122"/>
      <c r="E15" s="284"/>
      <c r="F15" s="284"/>
      <c r="G15" s="280"/>
      <c r="H15" s="281"/>
      <c r="I15" s="282"/>
    </row>
    <row r="16" spans="1:9" s="114" customFormat="1" ht="12.75" customHeight="1" x14ac:dyDescent="0.2">
      <c r="A16" s="189" t="s">
        <v>144</v>
      </c>
      <c r="B16" s="501">
        <v>-0.29699999999999999</v>
      </c>
      <c r="C16" s="354">
        <v>0.95599999999999996</v>
      </c>
      <c r="D16" s="354">
        <v>-0.36752899999999999</v>
      </c>
      <c r="E16" s="284"/>
      <c r="F16" s="284"/>
      <c r="G16" s="283"/>
      <c r="H16" s="281"/>
      <c r="I16" s="281"/>
    </row>
    <row r="17" spans="1:9" s="114" customFormat="1" ht="12.75" customHeight="1" x14ac:dyDescent="0.2">
      <c r="A17" s="189" t="s">
        <v>201</v>
      </c>
      <c r="B17" s="502"/>
      <c r="C17" s="354"/>
      <c r="D17" s="354"/>
      <c r="E17" s="284"/>
      <c r="F17" s="284"/>
      <c r="G17" s="283"/>
      <c r="H17" s="281"/>
      <c r="I17" s="281"/>
    </row>
    <row r="18" spans="1:9" s="114" customFormat="1" ht="12.75" customHeight="1" x14ac:dyDescent="0.2">
      <c r="A18" s="189" t="s">
        <v>202</v>
      </c>
      <c r="B18" s="502"/>
      <c r="C18" s="354"/>
      <c r="D18" s="354"/>
      <c r="E18" s="284"/>
      <c r="F18" s="284"/>
      <c r="G18" s="283"/>
      <c r="H18" s="281"/>
      <c r="I18" s="281"/>
    </row>
    <row r="19" spans="1:9" s="114" customFormat="1" ht="12.75" customHeight="1" x14ac:dyDescent="0.2">
      <c r="A19" s="190" t="s">
        <v>165</v>
      </c>
      <c r="B19" s="503">
        <v>0</v>
      </c>
      <c r="C19" s="357">
        <v>-1E-3</v>
      </c>
      <c r="D19" s="357">
        <f>-2.2/1000</f>
        <v>-2.2000000000000001E-3</v>
      </c>
      <c r="E19" s="284"/>
      <c r="F19" s="284"/>
      <c r="G19" s="283"/>
      <c r="H19" s="281"/>
      <c r="I19" s="281"/>
    </row>
    <row r="20" spans="1:9" s="114" customFormat="1" ht="12.75" hidden="1" customHeight="1" x14ac:dyDescent="0.2">
      <c r="A20" s="190" t="s">
        <v>166</v>
      </c>
      <c r="B20" s="504"/>
      <c r="C20" s="358"/>
      <c r="D20" s="358"/>
      <c r="E20" s="284"/>
      <c r="F20" s="284"/>
      <c r="G20" s="283"/>
      <c r="H20" s="281"/>
      <c r="I20" s="281"/>
    </row>
    <row r="21" spans="1:9" s="114" customFormat="1" ht="12.75" customHeight="1" x14ac:dyDescent="0.2">
      <c r="A21" s="189" t="s">
        <v>203</v>
      </c>
      <c r="B21" s="505">
        <v>0</v>
      </c>
      <c r="C21" s="359">
        <f>C19</f>
        <v>-1E-3</v>
      </c>
      <c r="D21" s="359">
        <f>D19</f>
        <v>-2.2000000000000001E-3</v>
      </c>
      <c r="E21" s="284"/>
      <c r="F21" s="284"/>
      <c r="G21" s="283"/>
      <c r="H21" s="281"/>
      <c r="I21" s="281"/>
    </row>
    <row r="22" spans="1:9" s="114" customFormat="1" ht="12.75" customHeight="1" x14ac:dyDescent="0.2">
      <c r="A22" s="194" t="s">
        <v>93</v>
      </c>
      <c r="B22" s="505">
        <v>-0.36899999999999999</v>
      </c>
      <c r="C22" s="359">
        <v>0.25</v>
      </c>
      <c r="D22" s="359">
        <v>-0.42679899999999998</v>
      </c>
      <c r="E22" s="284"/>
      <c r="F22" s="284">
        <v>-45</v>
      </c>
      <c r="G22" s="124">
        <v>-369</v>
      </c>
      <c r="H22" s="281"/>
      <c r="I22" s="281"/>
    </row>
    <row r="23" spans="1:9" s="114" customFormat="1" ht="12.75" customHeight="1" x14ac:dyDescent="0.2">
      <c r="A23" s="114" t="s">
        <v>312</v>
      </c>
      <c r="B23" s="506">
        <v>0.32400000000000001</v>
      </c>
      <c r="C23" s="485">
        <v>0</v>
      </c>
      <c r="D23" s="485">
        <v>0</v>
      </c>
      <c r="E23" s="284"/>
      <c r="F23" s="284">
        <v>324</v>
      </c>
      <c r="G23" s="469">
        <v>324</v>
      </c>
      <c r="H23" s="281"/>
      <c r="I23" s="281"/>
    </row>
    <row r="24" spans="1:9" s="114" customFormat="1" ht="12.75" customHeight="1" x14ac:dyDescent="0.2">
      <c r="A24" s="270" t="s">
        <v>204</v>
      </c>
      <c r="B24" s="507">
        <v>-1.7000000000000001E-2</v>
      </c>
      <c r="C24" s="360">
        <v>4.0000000000000001E-3</v>
      </c>
      <c r="D24" s="360">
        <v>-3.0997E-2</v>
      </c>
      <c r="E24" s="284"/>
      <c r="F24" s="284">
        <f>F23-F22</f>
        <v>369</v>
      </c>
    </row>
    <row r="25" spans="1:9" s="120" customFormat="1" ht="25.5" customHeight="1" x14ac:dyDescent="0.2">
      <c r="A25" s="271" t="s">
        <v>247</v>
      </c>
      <c r="B25" s="508">
        <f>B16+B21+B22+B24+B23</f>
        <v>-0.35899999999999993</v>
      </c>
      <c r="C25" s="361">
        <f>C16+C21+C22+C24</f>
        <v>1.2090000000000001</v>
      </c>
      <c r="D25" s="361">
        <v>-0.82752499999999996</v>
      </c>
      <c r="E25" s="284"/>
      <c r="F25" s="284"/>
      <c r="G25" s="470">
        <f>SUM(G22:G24)</f>
        <v>-45</v>
      </c>
    </row>
    <row r="26" spans="1:9" s="120" customFormat="1" ht="12.75" customHeight="1" x14ac:dyDescent="0.2">
      <c r="A26" s="272" t="s">
        <v>167</v>
      </c>
      <c r="B26" s="509">
        <f>B7+B25</f>
        <v>-16.70523</v>
      </c>
      <c r="C26" s="362">
        <f>C7+C25</f>
        <v>5.656000000000013</v>
      </c>
      <c r="D26" s="362">
        <v>21.422255</v>
      </c>
      <c r="E26" s="284"/>
      <c r="F26" s="284"/>
      <c r="G26" s="125"/>
      <c r="H26" s="286"/>
    </row>
    <row r="27" spans="1:9" s="120" customFormat="1" ht="12.75" customHeight="1" x14ac:dyDescent="0.2">
      <c r="A27" s="193"/>
      <c r="B27" s="510"/>
      <c r="C27" s="378"/>
      <c r="D27" s="187"/>
      <c r="E27" s="284"/>
      <c r="F27" s="284"/>
      <c r="G27" s="125"/>
    </row>
    <row r="28" spans="1:9" ht="12.75" customHeight="1" x14ac:dyDescent="0.2">
      <c r="A28" s="195" t="s">
        <v>168</v>
      </c>
      <c r="B28" s="511"/>
      <c r="C28" s="379"/>
      <c r="D28" s="188"/>
      <c r="E28" s="284"/>
      <c r="F28" s="284"/>
      <c r="G28" s="126"/>
      <c r="H28" s="120"/>
    </row>
    <row r="29" spans="1:9" ht="12.75" customHeight="1" x14ac:dyDescent="0.2">
      <c r="A29" s="196" t="s">
        <v>15</v>
      </c>
      <c r="B29" s="497">
        <f>B26-B30</f>
        <v>-16.68723</v>
      </c>
      <c r="C29" s="355">
        <f>C26-C30</f>
        <v>5.6570000000000134</v>
      </c>
      <c r="D29" s="355">
        <v>21.455788999999999</v>
      </c>
      <c r="E29" s="284"/>
      <c r="F29" s="284"/>
      <c r="G29" s="126"/>
      <c r="H29" s="120"/>
    </row>
    <row r="30" spans="1:9" ht="12.75" customHeight="1" x14ac:dyDescent="0.2">
      <c r="A30" s="2" t="s">
        <v>198</v>
      </c>
      <c r="B30" s="497">
        <v>-1.7999999999999999E-2</v>
      </c>
      <c r="C30" s="355">
        <v>-1E-3</v>
      </c>
      <c r="D30" s="355">
        <f>-33.534/1000</f>
        <v>-3.3534000000000001E-2</v>
      </c>
      <c r="E30" s="284"/>
      <c r="F30" s="284"/>
      <c r="G30" s="200"/>
      <c r="H30" s="120"/>
      <c r="I30" s="120"/>
    </row>
    <row r="31" spans="1:9" x14ac:dyDescent="0.2">
      <c r="E31" s="123"/>
      <c r="F31" s="181"/>
      <c r="G31" s="200"/>
      <c r="H31" s="200"/>
    </row>
    <row r="32" spans="1:9" x14ac:dyDescent="0.2">
      <c r="F32" s="115"/>
      <c r="G32" s="117"/>
    </row>
    <row r="33" spans="1:7" ht="15.75" hidden="1" x14ac:dyDescent="0.25">
      <c r="A33" s="287" t="s">
        <v>253</v>
      </c>
      <c r="B33" s="118"/>
      <c r="C33" s="119"/>
      <c r="D33" s="288"/>
      <c r="E33" s="116"/>
      <c r="F33" s="115"/>
      <c r="G33" s="289"/>
    </row>
    <row r="34" spans="1:7" ht="15.75" hidden="1" x14ac:dyDescent="0.25">
      <c r="A34" s="287"/>
      <c r="B34" s="118"/>
      <c r="C34" s="290"/>
      <c r="D34" s="288"/>
      <c r="E34" s="116"/>
      <c r="F34" s="290"/>
      <c r="G34" s="289"/>
    </row>
    <row r="35" spans="1:7" hidden="1" x14ac:dyDescent="0.2">
      <c r="A35" s="197"/>
      <c r="B35" s="291"/>
      <c r="C35" s="292" t="str">
        <f>B5</f>
        <v>1-3/2014</v>
      </c>
      <c r="D35" s="293"/>
      <c r="E35" s="291"/>
      <c r="F35" s="292" t="str">
        <f>C5</f>
        <v>1-3/2013</v>
      </c>
      <c r="G35" s="294"/>
    </row>
    <row r="36" spans="1:7" ht="25.5" hidden="1" x14ac:dyDescent="0.2">
      <c r="A36" s="191" t="s">
        <v>91</v>
      </c>
      <c r="B36" s="295" t="s">
        <v>254</v>
      </c>
      <c r="C36" s="296" t="s">
        <v>255</v>
      </c>
      <c r="D36" s="297" t="s">
        <v>256</v>
      </c>
      <c r="E36" s="295" t="s">
        <v>254</v>
      </c>
      <c r="F36" s="296" t="s">
        <v>255</v>
      </c>
      <c r="G36" s="298" t="s">
        <v>256</v>
      </c>
    </row>
    <row r="37" spans="1:7" hidden="1" x14ac:dyDescent="0.2">
      <c r="B37" s="512"/>
      <c r="C37" s="299"/>
      <c r="D37" s="300"/>
      <c r="E37" s="299"/>
      <c r="F37" s="299"/>
      <c r="G37" s="301"/>
    </row>
    <row r="38" spans="1:7" hidden="1" x14ac:dyDescent="0.2">
      <c r="A38" s="302" t="s">
        <v>144</v>
      </c>
      <c r="B38" s="513"/>
      <c r="C38" s="123"/>
      <c r="D38" s="303"/>
      <c r="E38" s="123"/>
      <c r="F38" s="123"/>
      <c r="G38" s="299"/>
    </row>
    <row r="39" spans="1:7" hidden="1" x14ac:dyDescent="0.2">
      <c r="A39" s="189" t="s">
        <v>201</v>
      </c>
      <c r="B39" s="513"/>
      <c r="C39" s="123"/>
      <c r="D39" s="303"/>
      <c r="E39" s="123"/>
      <c r="F39" s="299"/>
      <c r="G39" s="299"/>
    </row>
    <row r="40" spans="1:7" hidden="1" x14ac:dyDescent="0.2">
      <c r="A40" s="302" t="s">
        <v>257</v>
      </c>
      <c r="B40" s="513"/>
      <c r="C40" s="123"/>
      <c r="D40" s="303"/>
      <c r="E40" s="123"/>
      <c r="F40" s="299"/>
      <c r="G40" s="299"/>
    </row>
    <row r="41" spans="1:7" hidden="1" x14ac:dyDescent="0.2">
      <c r="A41" s="137" t="s">
        <v>93</v>
      </c>
      <c r="B41" s="513"/>
      <c r="C41" s="299"/>
      <c r="D41" s="303"/>
      <c r="E41" s="123"/>
      <c r="F41" s="299"/>
      <c r="G41" s="299"/>
    </row>
    <row r="42" spans="1:7" hidden="1" x14ac:dyDescent="0.2">
      <c r="A42" s="270" t="s">
        <v>204</v>
      </c>
      <c r="B42" s="514"/>
      <c r="C42" s="304"/>
      <c r="D42" s="305"/>
      <c r="E42" s="304"/>
      <c r="F42" s="304"/>
      <c r="G42" s="304"/>
    </row>
    <row r="43" spans="1:7" hidden="1" x14ac:dyDescent="0.2">
      <c r="A43" s="117" t="s">
        <v>258</v>
      </c>
      <c r="B43" s="513"/>
      <c r="C43" s="123"/>
      <c r="D43" s="303"/>
      <c r="E43" s="123"/>
      <c r="F43" s="123"/>
      <c r="G43" s="299"/>
    </row>
    <row r="44" spans="1:7" hidden="1" x14ac:dyDescent="0.2">
      <c r="C44" s="123"/>
      <c r="D44" s="123"/>
      <c r="E44" s="123"/>
    </row>
    <row r="45" spans="1:7" hidden="1" x14ac:dyDescent="0.2"/>
  </sheetData>
  <phoneticPr fontId="35" type="noConversion"/>
  <pageMargins left="0.72" right="0.42" top="0.98425196850393704" bottom="0" header="0.79" footer="0.4921259845"/>
  <pageSetup paperSize="9" scale="84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F89"/>
  <sheetViews>
    <sheetView topLeftCell="A49" zoomScaleNormal="100" workbookViewId="0">
      <selection activeCell="E34" sqref="E34"/>
    </sheetView>
  </sheetViews>
  <sheetFormatPr defaultRowHeight="12.75" x14ac:dyDescent="0.2"/>
  <cols>
    <col min="1" max="1" width="40.85546875" style="2" customWidth="1"/>
    <col min="2" max="2" width="10.42578125" style="4" customWidth="1"/>
    <col min="3" max="4" width="10.42578125" style="2" customWidth="1"/>
    <col min="5" max="16384" width="9.140625" style="2"/>
  </cols>
  <sheetData>
    <row r="1" spans="1:5" x14ac:dyDescent="0.2">
      <c r="A1" s="113" t="s">
        <v>94</v>
      </c>
      <c r="B1" s="486"/>
      <c r="C1" s="113"/>
    </row>
    <row r="2" spans="1:5" x14ac:dyDescent="0.2">
      <c r="A2" s="278"/>
      <c r="B2" s="487"/>
      <c r="C2" s="278"/>
    </row>
    <row r="3" spans="1:5" ht="15.75" x14ac:dyDescent="0.25">
      <c r="A3" s="1" t="s">
        <v>147</v>
      </c>
      <c r="B3" s="1"/>
      <c r="C3" s="493"/>
      <c r="D3" s="255"/>
    </row>
    <row r="4" spans="1:5" x14ac:dyDescent="0.2">
      <c r="A4" s="15"/>
      <c r="B4" s="488"/>
      <c r="C4" s="15"/>
      <c r="D4" s="278"/>
    </row>
    <row r="5" spans="1:5" x14ac:dyDescent="0.2">
      <c r="A5" s="64" t="s">
        <v>293</v>
      </c>
      <c r="B5" s="72" t="s">
        <v>295</v>
      </c>
      <c r="C5" s="494" t="s">
        <v>294</v>
      </c>
      <c r="D5" s="494" t="s">
        <v>262</v>
      </c>
    </row>
    <row r="6" spans="1:5" x14ac:dyDescent="0.2">
      <c r="A6" s="15"/>
      <c r="B6" s="488"/>
      <c r="C6" s="15"/>
      <c r="D6" s="70"/>
    </row>
    <row r="7" spans="1:5" x14ac:dyDescent="0.2">
      <c r="A7" s="4" t="s">
        <v>19</v>
      </c>
      <c r="D7" s="69"/>
    </row>
    <row r="8" spans="1:5" x14ac:dyDescent="0.2">
      <c r="D8" s="69"/>
    </row>
    <row r="9" spans="1:5" x14ac:dyDescent="0.2">
      <c r="A9" s="4" t="s">
        <v>20</v>
      </c>
      <c r="D9" s="69"/>
    </row>
    <row r="10" spans="1:5" x14ac:dyDescent="0.2">
      <c r="A10" s="4"/>
      <c r="D10" s="69"/>
    </row>
    <row r="11" spans="1:5" x14ac:dyDescent="0.2">
      <c r="A11" s="7" t="s">
        <v>21</v>
      </c>
      <c r="B11" s="13"/>
      <c r="C11" s="7"/>
      <c r="D11" s="69"/>
    </row>
    <row r="12" spans="1:5" x14ac:dyDescent="0.2">
      <c r="A12" s="16" t="s">
        <v>22</v>
      </c>
      <c r="B12" s="417">
        <v>108.486</v>
      </c>
      <c r="C12" s="363">
        <v>120.444</v>
      </c>
      <c r="D12" s="363">
        <v>112.818</v>
      </c>
      <c r="E12" s="5"/>
    </row>
    <row r="13" spans="1:5" x14ac:dyDescent="0.2">
      <c r="A13" s="18" t="s">
        <v>180</v>
      </c>
      <c r="B13" s="417">
        <v>4.9820000000000002</v>
      </c>
      <c r="C13" s="363">
        <v>7.11</v>
      </c>
      <c r="D13" s="363">
        <v>5.0709999999999997</v>
      </c>
      <c r="E13" s="5"/>
    </row>
    <row r="14" spans="1:5" x14ac:dyDescent="0.2">
      <c r="A14" s="18" t="s">
        <v>181</v>
      </c>
      <c r="B14" s="417">
        <v>0.13900000000000001</v>
      </c>
      <c r="C14" s="363">
        <v>1.45</v>
      </c>
      <c r="D14" s="363">
        <v>0.39700000000000002</v>
      </c>
      <c r="E14" s="5"/>
    </row>
    <row r="15" spans="1:5" x14ac:dyDescent="0.2">
      <c r="A15" s="18" t="s">
        <v>291</v>
      </c>
      <c r="B15" s="417">
        <v>0.03</v>
      </c>
      <c r="C15" s="363">
        <v>5.1999999999999998E-2</v>
      </c>
      <c r="D15" s="363">
        <v>3.5999999999999997E-2</v>
      </c>
      <c r="E15" s="5"/>
    </row>
    <row r="16" spans="1:5" x14ac:dyDescent="0.2">
      <c r="A16" s="17" t="s">
        <v>23</v>
      </c>
      <c r="B16" s="489">
        <v>8.0020000000000007</v>
      </c>
      <c r="C16" s="365">
        <v>8.3320000000000007</v>
      </c>
      <c r="D16" s="365">
        <v>7.9930000000000003</v>
      </c>
      <c r="E16" s="5"/>
    </row>
    <row r="17" spans="1:5" x14ac:dyDescent="0.2">
      <c r="A17" s="15"/>
      <c r="B17" s="417">
        <f>SUM(B12:B16)</f>
        <v>121.639</v>
      </c>
      <c r="C17" s="363">
        <f>SUM(C12:C16)</f>
        <v>137.38799999999998</v>
      </c>
      <c r="D17" s="363">
        <v>126.315</v>
      </c>
      <c r="E17" s="69"/>
    </row>
    <row r="18" spans="1:5" x14ac:dyDescent="0.2">
      <c r="A18" s="2" t="s">
        <v>24</v>
      </c>
      <c r="B18" s="417"/>
      <c r="C18" s="363"/>
      <c r="D18" s="366"/>
      <c r="E18" s="69"/>
    </row>
    <row r="19" spans="1:5" x14ac:dyDescent="0.2">
      <c r="A19" s="18" t="s">
        <v>25</v>
      </c>
      <c r="B19" s="417">
        <v>3.4039999999999999</v>
      </c>
      <c r="C19" s="363">
        <v>3.8479999999999999</v>
      </c>
      <c r="D19" s="363">
        <v>3.75</v>
      </c>
      <c r="E19" s="69"/>
    </row>
    <row r="20" spans="1:5" x14ac:dyDescent="0.2">
      <c r="A20" s="18" t="s">
        <v>26</v>
      </c>
      <c r="B20" s="417">
        <v>48.085999999999999</v>
      </c>
      <c r="C20" s="363">
        <v>51.499000000000002</v>
      </c>
      <c r="D20" s="363">
        <v>49.744</v>
      </c>
      <c r="E20" s="69"/>
    </row>
    <row r="21" spans="1:5" x14ac:dyDescent="0.2">
      <c r="A21" s="18" t="s">
        <v>27</v>
      </c>
      <c r="B21" s="417">
        <v>109.947</v>
      </c>
      <c r="C21" s="363">
        <v>117.753</v>
      </c>
      <c r="D21" s="363">
        <v>115.797</v>
      </c>
      <c r="E21" s="69"/>
    </row>
    <row r="22" spans="1:5" x14ac:dyDescent="0.2">
      <c r="A22" s="19" t="s">
        <v>28</v>
      </c>
      <c r="B22" s="417">
        <v>8.4000000000000005E-2</v>
      </c>
      <c r="C22" s="363">
        <v>8.6999999999999994E-2</v>
      </c>
      <c r="D22" s="363">
        <v>8.5000000000000006E-2</v>
      </c>
      <c r="E22" s="69"/>
    </row>
    <row r="23" spans="1:5" x14ac:dyDescent="0.2">
      <c r="A23" s="20" t="s">
        <v>29</v>
      </c>
      <c r="B23" s="489">
        <v>2.4430000000000001</v>
      </c>
      <c r="C23" s="365">
        <v>3.4670000000000001</v>
      </c>
      <c r="D23" s="365">
        <v>2.157</v>
      </c>
      <c r="E23" s="69"/>
    </row>
    <row r="24" spans="1:5" x14ac:dyDescent="0.2">
      <c r="A24" s="8"/>
      <c r="B24" s="417">
        <f>SUM(B19:B23)</f>
        <v>163.96400000000003</v>
      </c>
      <c r="C24" s="363">
        <f>SUM(C19:C23)</f>
        <v>176.654</v>
      </c>
      <c r="D24" s="363">
        <v>171.53299999999999</v>
      </c>
      <c r="E24" s="69"/>
    </row>
    <row r="25" spans="1:5" x14ac:dyDescent="0.2">
      <c r="A25" s="7" t="s">
        <v>30</v>
      </c>
      <c r="B25" s="417"/>
      <c r="C25" s="363"/>
      <c r="D25" s="366"/>
      <c r="E25" s="69"/>
    </row>
    <row r="26" spans="1:5" x14ac:dyDescent="0.2">
      <c r="A26" s="16" t="s">
        <v>243</v>
      </c>
      <c r="B26" s="417">
        <v>1E-3</v>
      </c>
      <c r="C26" s="382" t="s">
        <v>302</v>
      </c>
      <c r="D26" s="363">
        <v>1E-3</v>
      </c>
      <c r="E26" s="69"/>
    </row>
    <row r="27" spans="1:5" x14ac:dyDescent="0.2">
      <c r="A27" s="16" t="s">
        <v>31</v>
      </c>
      <c r="B27" s="417">
        <v>0.58099999999999996</v>
      </c>
      <c r="C27" s="363">
        <v>7.28</v>
      </c>
      <c r="D27" s="363">
        <v>4.2510000000000003</v>
      </c>
      <c r="E27" s="267"/>
    </row>
    <row r="28" spans="1:5" x14ac:dyDescent="0.2">
      <c r="A28" s="16" t="s">
        <v>32</v>
      </c>
      <c r="B28" s="417">
        <v>3.6560000000000001</v>
      </c>
      <c r="C28" s="363">
        <v>3.63</v>
      </c>
      <c r="D28" s="363">
        <v>3.6850000000000001</v>
      </c>
      <c r="E28" s="69"/>
    </row>
    <row r="29" spans="1:5" x14ac:dyDescent="0.2">
      <c r="A29" s="18" t="s">
        <v>33</v>
      </c>
      <c r="B29" s="417">
        <v>2.907</v>
      </c>
      <c r="C29" s="363">
        <v>3.5110000000000001</v>
      </c>
      <c r="D29" s="363">
        <v>2.847</v>
      </c>
      <c r="E29" s="69"/>
    </row>
    <row r="30" spans="1:5" x14ac:dyDescent="0.2">
      <c r="A30" s="17" t="s">
        <v>34</v>
      </c>
      <c r="B30" s="489">
        <f>2.223+0.179</f>
        <v>2.4019999999999997</v>
      </c>
      <c r="C30" s="365">
        <v>5.9909999999999997</v>
      </c>
      <c r="D30" s="365">
        <v>2.3889999999999998</v>
      </c>
      <c r="E30" s="69"/>
    </row>
    <row r="31" spans="1:5" x14ac:dyDescent="0.2">
      <c r="A31" s="15"/>
      <c r="B31" s="417">
        <f>SUM(B26:B30)</f>
        <v>9.5470000000000006</v>
      </c>
      <c r="C31" s="363">
        <f>SUM(C27:C30)</f>
        <v>20.411999999999999</v>
      </c>
      <c r="D31" s="363">
        <v>13.173999999999999</v>
      </c>
      <c r="E31" s="69"/>
    </row>
    <row r="32" spans="1:5" x14ac:dyDescent="0.2">
      <c r="A32" s="15"/>
      <c r="B32" s="417"/>
      <c r="C32" s="363"/>
      <c r="D32" s="366"/>
      <c r="E32" s="69"/>
    </row>
    <row r="33" spans="1:6" x14ac:dyDescent="0.2">
      <c r="A33" s="13" t="s">
        <v>35</v>
      </c>
      <c r="B33" s="417">
        <f>B17+B24+B31</f>
        <v>295.15000000000003</v>
      </c>
      <c r="C33" s="363">
        <f>C17+C24+C31</f>
        <v>334.45399999999995</v>
      </c>
      <c r="D33" s="363">
        <v>311.02100000000002</v>
      </c>
      <c r="E33" s="363"/>
      <c r="F33" s="363"/>
    </row>
    <row r="34" spans="1:6" x14ac:dyDescent="0.2">
      <c r="A34" s="13"/>
      <c r="B34" s="417"/>
      <c r="C34" s="363"/>
      <c r="D34" s="366"/>
      <c r="E34" s="69"/>
    </row>
    <row r="35" spans="1:6" x14ac:dyDescent="0.2">
      <c r="A35" s="13" t="s">
        <v>36</v>
      </c>
      <c r="B35" s="417"/>
      <c r="C35" s="363"/>
      <c r="D35" s="366"/>
      <c r="E35" s="69"/>
    </row>
    <row r="36" spans="1:6" x14ac:dyDescent="0.2">
      <c r="B36" s="417"/>
      <c r="C36" s="363"/>
      <c r="D36" s="366"/>
      <c r="E36" s="5"/>
    </row>
    <row r="37" spans="1:6" x14ac:dyDescent="0.2">
      <c r="A37" s="2" t="s">
        <v>37</v>
      </c>
      <c r="B37" s="417">
        <v>26.81</v>
      </c>
      <c r="C37" s="363">
        <v>23.864000000000001</v>
      </c>
      <c r="D37" s="363">
        <v>26.097000000000001</v>
      </c>
      <c r="E37" s="5"/>
    </row>
    <row r="38" spans="1:6" x14ac:dyDescent="0.2">
      <c r="A38" s="7" t="s">
        <v>38</v>
      </c>
      <c r="B38" s="417">
        <v>96.381</v>
      </c>
      <c r="C38" s="363">
        <v>98.721999999999994</v>
      </c>
      <c r="D38" s="363">
        <v>99.978999999999999</v>
      </c>
      <c r="E38" s="5"/>
    </row>
    <row r="39" spans="1:6" x14ac:dyDescent="0.2">
      <c r="A39" s="7" t="s">
        <v>156</v>
      </c>
      <c r="B39" s="417">
        <v>0</v>
      </c>
      <c r="C39" s="363">
        <v>2.1509999999999998</v>
      </c>
      <c r="D39" s="363">
        <v>8.4000000000000005E-2</v>
      </c>
      <c r="E39" s="5"/>
    </row>
    <row r="40" spans="1:6" x14ac:dyDescent="0.2">
      <c r="A40" s="7" t="s">
        <v>39</v>
      </c>
      <c r="B40" s="417">
        <v>3.609</v>
      </c>
      <c r="C40" s="363">
        <v>3.5059999999999998</v>
      </c>
      <c r="D40" s="363">
        <v>0.33500000000000002</v>
      </c>
      <c r="E40" s="5"/>
    </row>
    <row r="41" spans="1:6" x14ac:dyDescent="0.2">
      <c r="A41" s="7" t="s">
        <v>203</v>
      </c>
      <c r="B41" s="417">
        <v>0</v>
      </c>
      <c r="C41" s="363">
        <v>2.0009999999999999</v>
      </c>
      <c r="D41" s="363">
        <v>0</v>
      </c>
      <c r="E41" s="5"/>
    </row>
    <row r="42" spans="1:6" x14ac:dyDescent="0.2">
      <c r="A42" s="6" t="s">
        <v>40</v>
      </c>
      <c r="B42" s="489">
        <v>28.722549999999998</v>
      </c>
      <c r="C42" s="365">
        <v>11.775</v>
      </c>
      <c r="D42" s="365">
        <v>58.473999999999997</v>
      </c>
      <c r="E42" s="5"/>
    </row>
    <row r="43" spans="1:6" x14ac:dyDescent="0.2">
      <c r="A43" s="7"/>
      <c r="B43" s="417"/>
      <c r="C43" s="363"/>
      <c r="D43" s="364"/>
      <c r="E43" s="5"/>
    </row>
    <row r="44" spans="1:6" x14ac:dyDescent="0.2">
      <c r="A44" s="9" t="s">
        <v>41</v>
      </c>
      <c r="B44" s="417">
        <f>SUM(B37:B43)</f>
        <v>155.52255</v>
      </c>
      <c r="C44" s="363">
        <f>SUM(C37:C43)</f>
        <v>142.01900000000001</v>
      </c>
      <c r="D44" s="363">
        <v>184.96899999999999</v>
      </c>
      <c r="E44" s="5"/>
    </row>
    <row r="45" spans="1:6" x14ac:dyDescent="0.2">
      <c r="A45" s="8"/>
      <c r="B45" s="417"/>
      <c r="C45" s="363"/>
      <c r="D45" s="364"/>
      <c r="E45" s="5"/>
    </row>
    <row r="46" spans="1:6" ht="13.5" thickBot="1" x14ac:dyDescent="0.25">
      <c r="A46" s="21" t="s">
        <v>42</v>
      </c>
      <c r="B46" s="383">
        <f>B33+B44</f>
        <v>450.67255</v>
      </c>
      <c r="C46" s="495">
        <f>C33+C44</f>
        <v>476.47299999999996</v>
      </c>
      <c r="D46" s="367">
        <v>495.99</v>
      </c>
      <c r="E46" s="5"/>
    </row>
    <row r="47" spans="1:6" x14ac:dyDescent="0.2">
      <c r="A47" s="9"/>
      <c r="B47" s="9"/>
      <c r="C47" s="8"/>
      <c r="D47" s="5"/>
      <c r="E47" s="5"/>
    </row>
    <row r="48" spans="1:6" x14ac:dyDescent="0.2">
      <c r="E48" s="5"/>
    </row>
    <row r="49" spans="1:5" x14ac:dyDescent="0.2">
      <c r="A49" s="9"/>
      <c r="B49" s="9"/>
      <c r="C49" s="8"/>
      <c r="E49" s="5"/>
    </row>
    <row r="50" spans="1:5" x14ac:dyDescent="0.2">
      <c r="A50" s="9"/>
      <c r="B50" s="9"/>
      <c r="C50" s="8"/>
      <c r="E50" s="5"/>
    </row>
    <row r="51" spans="1:5" x14ac:dyDescent="0.2">
      <c r="A51" s="64" t="s">
        <v>293</v>
      </c>
      <c r="B51" s="72" t="str">
        <f>B5</f>
        <v>3/2014</v>
      </c>
      <c r="C51" s="494" t="str">
        <f>C5</f>
        <v>3/2013</v>
      </c>
      <c r="D51" s="494" t="s">
        <v>262</v>
      </c>
      <c r="E51" s="5"/>
    </row>
    <row r="52" spans="1:5" x14ac:dyDescent="0.2">
      <c r="A52" s="15"/>
      <c r="B52" s="488"/>
      <c r="C52" s="15"/>
      <c r="E52" s="5"/>
    </row>
    <row r="53" spans="1:5" x14ac:dyDescent="0.2">
      <c r="A53" s="13" t="s">
        <v>43</v>
      </c>
      <c r="B53" s="13"/>
      <c r="C53" s="7"/>
      <c r="E53" s="5"/>
    </row>
    <row r="54" spans="1:5" x14ac:dyDescent="0.2">
      <c r="E54" s="5"/>
    </row>
    <row r="55" spans="1:5" x14ac:dyDescent="0.2">
      <c r="A55" s="4" t="s">
        <v>44</v>
      </c>
      <c r="E55" s="5"/>
    </row>
    <row r="56" spans="1:5" x14ac:dyDescent="0.2">
      <c r="E56" s="5"/>
    </row>
    <row r="57" spans="1:5" x14ac:dyDescent="0.2">
      <c r="A57" s="2" t="s">
        <v>45</v>
      </c>
      <c r="E57" s="5"/>
    </row>
    <row r="58" spans="1:5" x14ac:dyDescent="0.2">
      <c r="A58" s="18" t="s">
        <v>46</v>
      </c>
      <c r="B58" s="417">
        <v>19.399000000000001</v>
      </c>
      <c r="C58" s="363">
        <v>19.399000000000001</v>
      </c>
      <c r="D58" s="363">
        <v>19.399000000000001</v>
      </c>
      <c r="E58" s="5"/>
    </row>
    <row r="59" spans="1:5" x14ac:dyDescent="0.2">
      <c r="A59" s="18" t="s">
        <v>47</v>
      </c>
      <c r="B59" s="417">
        <v>-1.877</v>
      </c>
      <c r="C59" s="363">
        <v>0.46300000000000002</v>
      </c>
      <c r="D59" s="363">
        <v>-1.5389999999999999</v>
      </c>
      <c r="E59" s="5"/>
    </row>
    <row r="60" spans="1:5" x14ac:dyDescent="0.2">
      <c r="A60" s="18" t="s">
        <v>200</v>
      </c>
      <c r="B60" s="417">
        <v>0.27800000000000002</v>
      </c>
      <c r="C60" s="363">
        <v>6.109</v>
      </c>
      <c r="D60" s="363">
        <v>0.29699999999999999</v>
      </c>
      <c r="E60" s="5"/>
    </row>
    <row r="61" spans="1:5" x14ac:dyDescent="0.2">
      <c r="A61" s="19" t="s">
        <v>48</v>
      </c>
      <c r="B61" s="417">
        <v>174.113663</v>
      </c>
      <c r="C61" s="363">
        <v>184.26499999999999</v>
      </c>
      <c r="D61" s="363">
        <v>170.876</v>
      </c>
      <c r="E61" s="5"/>
    </row>
    <row r="62" spans="1:5" x14ac:dyDescent="0.2">
      <c r="A62" s="22" t="s">
        <v>13</v>
      </c>
      <c r="B62" s="489">
        <f>KONSERNITULOSLASKELMA!B29</f>
        <v>-16.346230000000002</v>
      </c>
      <c r="C62" s="365">
        <v>4.4509999999999996</v>
      </c>
      <c r="D62" s="365">
        <v>22.184999999999999</v>
      </c>
      <c r="E62" s="5"/>
    </row>
    <row r="63" spans="1:5" x14ac:dyDescent="0.2">
      <c r="A63" s="12"/>
      <c r="B63" s="417">
        <f>SUM(B58:B62)</f>
        <v>175.56743300000002</v>
      </c>
      <c r="C63" s="363">
        <f>SUM(C58:C62)</f>
        <v>214.68699999999998</v>
      </c>
      <c r="D63" s="363">
        <v>211.21799999999999</v>
      </c>
      <c r="E63" s="5"/>
    </row>
    <row r="64" spans="1:5" x14ac:dyDescent="0.2">
      <c r="A64" s="6" t="s">
        <v>199</v>
      </c>
      <c r="B64" s="489">
        <v>0.2218</v>
      </c>
      <c r="C64" s="365">
        <v>0.27300000000000002</v>
      </c>
      <c r="D64" s="365">
        <v>0.24</v>
      </c>
      <c r="E64" s="5"/>
    </row>
    <row r="65" spans="1:5" x14ac:dyDescent="0.2">
      <c r="A65" s="9"/>
      <c r="B65" s="417"/>
      <c r="C65" s="363"/>
      <c r="D65" s="363"/>
      <c r="E65" s="5"/>
    </row>
    <row r="66" spans="1:5" x14ac:dyDescent="0.2">
      <c r="A66" s="13" t="s">
        <v>49</v>
      </c>
      <c r="B66" s="417">
        <f>B63+B64</f>
        <v>175.78923300000002</v>
      </c>
      <c r="C66" s="363">
        <f>C63+C64</f>
        <v>214.95999999999998</v>
      </c>
      <c r="D66" s="363">
        <v>211.458</v>
      </c>
      <c r="E66" s="5"/>
    </row>
    <row r="67" spans="1:5" x14ac:dyDescent="0.2">
      <c r="A67" s="13"/>
      <c r="B67" s="417"/>
      <c r="C67" s="363"/>
      <c r="D67" s="363"/>
      <c r="E67" s="5"/>
    </row>
    <row r="68" spans="1:5" x14ac:dyDescent="0.2">
      <c r="A68" s="13" t="s">
        <v>50</v>
      </c>
      <c r="B68" s="417"/>
      <c r="C68" s="363"/>
      <c r="D68" s="363"/>
      <c r="E68" s="5"/>
    </row>
    <row r="69" spans="1:5" x14ac:dyDescent="0.2">
      <c r="A69" s="23"/>
      <c r="B69" s="417"/>
      <c r="C69" s="363"/>
      <c r="D69" s="363"/>
      <c r="E69" s="5"/>
    </row>
    <row r="70" spans="1:5" x14ac:dyDescent="0.2">
      <c r="A70" s="7" t="s">
        <v>51</v>
      </c>
      <c r="B70" s="417"/>
      <c r="C70" s="363"/>
      <c r="D70" s="363"/>
      <c r="E70" s="5"/>
    </row>
    <row r="71" spans="1:5" x14ac:dyDescent="0.2">
      <c r="A71" s="18" t="s">
        <v>52</v>
      </c>
      <c r="B71" s="417">
        <v>25.114999999999998</v>
      </c>
      <c r="C71" s="363">
        <v>31.117999999999999</v>
      </c>
      <c r="D71" s="363">
        <v>25.809000000000001</v>
      </c>
      <c r="E71" s="5"/>
    </row>
    <row r="72" spans="1:5" x14ac:dyDescent="0.2">
      <c r="A72" s="18" t="s">
        <v>53</v>
      </c>
      <c r="B72" s="417">
        <v>0.79700000000000004</v>
      </c>
      <c r="C72" s="363">
        <v>0.88800000000000001</v>
      </c>
      <c r="D72" s="363">
        <v>0.77700000000000002</v>
      </c>
      <c r="E72" s="5"/>
    </row>
    <row r="73" spans="1:5" x14ac:dyDescent="0.2">
      <c r="A73" s="18" t="s">
        <v>54</v>
      </c>
      <c r="B73" s="417">
        <v>6.1113999999999997</v>
      </c>
      <c r="C73" s="363">
        <v>4.2519999999999998</v>
      </c>
      <c r="D73" s="363">
        <v>6.085</v>
      </c>
      <c r="E73" s="5"/>
    </row>
    <row r="74" spans="1:5" x14ac:dyDescent="0.2">
      <c r="A74" s="18" t="s">
        <v>289</v>
      </c>
      <c r="B74" s="417">
        <f>61.929+3.111</f>
        <v>65.040000000000006</v>
      </c>
      <c r="C74" s="363">
        <v>52.203000000000003</v>
      </c>
      <c r="D74" s="363">
        <v>65.852000000000004</v>
      </c>
      <c r="E74" s="5"/>
    </row>
    <row r="75" spans="1:5" x14ac:dyDescent="0.2">
      <c r="A75" s="17" t="s">
        <v>55</v>
      </c>
      <c r="B75" s="489">
        <v>0.48676700000000001</v>
      </c>
      <c r="C75" s="365">
        <v>0.90400000000000003</v>
      </c>
      <c r="D75" s="365">
        <v>0.5</v>
      </c>
      <c r="E75" s="5"/>
    </row>
    <row r="76" spans="1:5" x14ac:dyDescent="0.2">
      <c r="B76" s="417">
        <f>SUM(B71:B75)</f>
        <v>97.550167000000002</v>
      </c>
      <c r="C76" s="363">
        <f>SUM(C71:C75)</f>
        <v>89.365000000000009</v>
      </c>
      <c r="D76" s="363">
        <v>99.022999999999996</v>
      </c>
      <c r="E76" s="5"/>
    </row>
    <row r="77" spans="1:5" x14ac:dyDescent="0.2">
      <c r="A77" s="7" t="s">
        <v>56</v>
      </c>
      <c r="B77" s="417"/>
      <c r="C77" s="363"/>
      <c r="D77" s="363"/>
      <c r="E77" s="5"/>
    </row>
    <row r="78" spans="1:5" x14ac:dyDescent="0.2">
      <c r="A78" s="18" t="s">
        <v>289</v>
      </c>
      <c r="B78" s="417">
        <v>47.015548000000003</v>
      </c>
      <c r="C78" s="363">
        <v>45.161999999999999</v>
      </c>
      <c r="D78" s="363">
        <v>56.991</v>
      </c>
      <c r="E78" s="5"/>
    </row>
    <row r="79" spans="1:5" x14ac:dyDescent="0.2">
      <c r="A79" s="18" t="s">
        <v>57</v>
      </c>
      <c r="B79" s="417">
        <f>130.321-B80-B81-B82</f>
        <v>121.64500000000001</v>
      </c>
      <c r="C79" s="363">
        <v>125.563</v>
      </c>
      <c r="D79" s="363">
        <v>119.95399999999999</v>
      </c>
      <c r="E79" s="5"/>
    </row>
    <row r="80" spans="1:5" x14ac:dyDescent="0.2">
      <c r="A80" s="18" t="s">
        <v>157</v>
      </c>
      <c r="B80" s="417">
        <v>0.77100000000000002</v>
      </c>
      <c r="C80" s="363">
        <v>0.83299999999999996</v>
      </c>
      <c r="D80" s="363">
        <v>0.501</v>
      </c>
      <c r="E80" s="5"/>
    </row>
    <row r="81" spans="1:5" x14ac:dyDescent="0.2">
      <c r="A81" s="16" t="s">
        <v>58</v>
      </c>
      <c r="B81" s="417">
        <v>4.6959999999999997</v>
      </c>
      <c r="C81" s="363">
        <v>0</v>
      </c>
      <c r="D81" s="363">
        <v>4.6660000000000004</v>
      </c>
      <c r="E81" s="5"/>
    </row>
    <row r="82" spans="1:5" x14ac:dyDescent="0.2">
      <c r="A82" s="22" t="s">
        <v>54</v>
      </c>
      <c r="B82" s="489">
        <v>3.2090000000000001</v>
      </c>
      <c r="C82" s="365">
        <v>0.59</v>
      </c>
      <c r="D82" s="365">
        <v>3.3969999999999998</v>
      </c>
      <c r="E82" s="5"/>
    </row>
    <row r="83" spans="1:5" x14ac:dyDescent="0.2">
      <c r="A83" s="8"/>
      <c r="B83" s="417">
        <f>SUM(B78:B82)</f>
        <v>177.33654799999999</v>
      </c>
      <c r="C83" s="363">
        <f>SUM(C78:C82)</f>
        <v>172.148</v>
      </c>
      <c r="D83" s="363">
        <v>185.50899999999999</v>
      </c>
      <c r="E83" s="5"/>
    </row>
    <row r="84" spans="1:5" x14ac:dyDescent="0.2">
      <c r="A84" s="8"/>
      <c r="B84" s="417"/>
      <c r="C84" s="363"/>
      <c r="D84" s="363"/>
      <c r="E84" s="5"/>
    </row>
    <row r="85" spans="1:5" x14ac:dyDescent="0.2">
      <c r="A85" s="9" t="s">
        <v>59</v>
      </c>
      <c r="B85" s="417">
        <f>B76+B83</f>
        <v>274.88671499999998</v>
      </c>
      <c r="C85" s="363">
        <f>C76+C83</f>
        <v>261.51300000000003</v>
      </c>
      <c r="D85" s="363">
        <v>284.53199999999998</v>
      </c>
      <c r="E85" s="5"/>
    </row>
    <row r="86" spans="1:5" x14ac:dyDescent="0.2">
      <c r="A86" s="15"/>
      <c r="B86" s="490"/>
      <c r="C86" s="364"/>
      <c r="D86" s="364"/>
      <c r="E86" s="5"/>
    </row>
    <row r="87" spans="1:5" ht="13.5" thickBot="1" x14ac:dyDescent="0.25">
      <c r="A87" s="21" t="s">
        <v>60</v>
      </c>
      <c r="B87" s="491">
        <f>B66+B85</f>
        <v>450.67594800000001</v>
      </c>
      <c r="C87" s="367">
        <f>C66+C85</f>
        <v>476.47300000000001</v>
      </c>
      <c r="D87" s="367">
        <v>495.99</v>
      </c>
      <c r="E87" s="5"/>
    </row>
    <row r="88" spans="1:5" x14ac:dyDescent="0.2">
      <c r="A88" s="3"/>
      <c r="B88" s="492"/>
      <c r="C88" s="3"/>
      <c r="D88" s="252"/>
      <c r="E88" s="5"/>
    </row>
    <row r="89" spans="1:5" x14ac:dyDescent="0.2">
      <c r="A89" s="3"/>
      <c r="B89" s="492"/>
      <c r="C89" s="3"/>
    </row>
  </sheetData>
  <phoneticPr fontId="5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I64"/>
  <sheetViews>
    <sheetView topLeftCell="A31" zoomScaleNormal="100" workbookViewId="0">
      <selection activeCell="A2" sqref="A2"/>
    </sheetView>
  </sheetViews>
  <sheetFormatPr defaultRowHeight="12.75" x14ac:dyDescent="0.2"/>
  <cols>
    <col min="1" max="1" width="60.7109375" style="31" customWidth="1"/>
    <col min="2" max="2" width="14.140625" style="31" customWidth="1"/>
    <col min="3" max="4" width="15.28515625" style="31" customWidth="1"/>
    <col min="5" max="16384" width="9.140625" style="24"/>
  </cols>
  <sheetData>
    <row r="1" spans="1:9" x14ac:dyDescent="0.2">
      <c r="A1" s="127" t="s">
        <v>94</v>
      </c>
      <c r="B1" s="127"/>
      <c r="C1" s="127"/>
      <c r="D1" s="127"/>
    </row>
    <row r="2" spans="1:9" x14ac:dyDescent="0.2">
      <c r="A2" s="307"/>
      <c r="B2" s="307"/>
    </row>
    <row r="3" spans="1:9" ht="15.75" x14ac:dyDescent="0.25">
      <c r="A3" s="26" t="s">
        <v>148</v>
      </c>
      <c r="B3" s="472"/>
      <c r="C3" s="472"/>
      <c r="D3" s="472"/>
      <c r="E3" s="518"/>
      <c r="F3" s="518"/>
      <c r="G3" s="518"/>
      <c r="H3" s="518"/>
      <c r="I3" s="518"/>
    </row>
    <row r="4" spans="1:9" x14ac:dyDescent="0.2">
      <c r="A4" s="214"/>
      <c r="B4" s="214"/>
      <c r="C4" s="307"/>
      <c r="D4" s="307"/>
    </row>
    <row r="5" spans="1:9" x14ac:dyDescent="0.2">
      <c r="A5" s="28" t="s">
        <v>293</v>
      </c>
      <c r="B5" s="373" t="str">
        <f>'LAAJA KONSERNITULOSLASKELMA'!B5</f>
        <v>1-3/2014</v>
      </c>
      <c r="C5" s="373" t="str">
        <f>'LAAJA KONSERNITULOSLASKELMA'!C5</f>
        <v>1-3/2013</v>
      </c>
      <c r="D5" s="373" t="str">
        <f>'LAAJA KONSERNITULOSLASKELMA'!D5</f>
        <v>1-12/2013</v>
      </c>
    </row>
    <row r="6" spans="1:9" x14ac:dyDescent="0.2">
      <c r="A6" s="27"/>
      <c r="B6" s="27"/>
      <c r="C6" s="224"/>
      <c r="D6" s="224"/>
    </row>
    <row r="7" spans="1:9" x14ac:dyDescent="0.2">
      <c r="A7" s="29" t="s">
        <v>61</v>
      </c>
      <c r="B7" s="29"/>
      <c r="C7" s="224"/>
      <c r="D7" s="224"/>
    </row>
    <row r="8" spans="1:9" x14ac:dyDescent="0.2">
      <c r="A8" s="31" t="s">
        <v>13</v>
      </c>
      <c r="B8" s="371">
        <f>KONSERNITULOSLASKELMA!B29</f>
        <v>-16.346230000000002</v>
      </c>
      <c r="C8" s="371">
        <v>4.4470000000000001</v>
      </c>
      <c r="D8" s="371">
        <v>22.183</v>
      </c>
    </row>
    <row r="9" spans="1:9" x14ac:dyDescent="0.2">
      <c r="A9" s="29" t="s">
        <v>128</v>
      </c>
      <c r="B9" s="371"/>
      <c r="C9" s="371"/>
      <c r="D9" s="371"/>
    </row>
    <row r="10" spans="1:9" x14ac:dyDescent="0.2">
      <c r="A10" s="32" t="s">
        <v>129</v>
      </c>
      <c r="B10" s="371">
        <v>0.85799999999999998</v>
      </c>
      <c r="C10" s="371">
        <v>1.4430000000000001</v>
      </c>
      <c r="D10" s="371">
        <v>8.1440000000000001</v>
      </c>
    </row>
    <row r="11" spans="1:9" x14ac:dyDescent="0.2">
      <c r="A11" s="32" t="s">
        <v>130</v>
      </c>
      <c r="B11" s="371">
        <v>10.210000000000001</v>
      </c>
      <c r="C11" s="371">
        <v>10.577999999999999</v>
      </c>
      <c r="D11" s="371">
        <v>54.003</v>
      </c>
    </row>
    <row r="12" spans="1:9" x14ac:dyDescent="0.2">
      <c r="A12" s="32" t="s">
        <v>131</v>
      </c>
      <c r="B12" s="371">
        <f>-(KONSERNITULOSLASKELMA!B22+KONSERNITULOSLASKELMA!B23)</f>
        <v>17.636490000000002</v>
      </c>
      <c r="C12" s="371">
        <v>0.40799999999999997</v>
      </c>
      <c r="D12" s="371">
        <v>2.8559999999999999</v>
      </c>
      <c r="E12" s="25"/>
    </row>
    <row r="13" spans="1:9" x14ac:dyDescent="0.2">
      <c r="A13" s="32" t="s">
        <v>173</v>
      </c>
      <c r="B13" s="403">
        <v>-1.5</v>
      </c>
      <c r="C13" s="403" t="s">
        <v>302</v>
      </c>
      <c r="D13" s="371">
        <v>0</v>
      </c>
    </row>
    <row r="14" spans="1:9" s="66" customFormat="1" x14ac:dyDescent="0.2">
      <c r="A14" s="35" t="s">
        <v>132</v>
      </c>
      <c r="B14" s="372">
        <f>0.312-0.098+23-16.666</f>
        <v>6.5479999999999983</v>
      </c>
      <c r="C14" s="372">
        <v>-0.109</v>
      </c>
      <c r="D14" s="372">
        <v>3.7869999999999999</v>
      </c>
      <c r="E14" s="99"/>
    </row>
    <row r="15" spans="1:9" x14ac:dyDescent="0.2">
      <c r="A15" s="31" t="s">
        <v>62</v>
      </c>
      <c r="B15" s="371">
        <f>SUM(B8:B14)</f>
        <v>17.40626</v>
      </c>
      <c r="C15" s="371">
        <f>SUM(C8:C14)</f>
        <v>16.766999999999999</v>
      </c>
      <c r="D15" s="371">
        <v>90.972999999999999</v>
      </c>
    </row>
    <row r="16" spans="1:9" x14ac:dyDescent="0.2">
      <c r="B16" s="371"/>
      <c r="C16" s="371"/>
      <c r="D16" s="371"/>
    </row>
    <row r="17" spans="1:7" x14ac:dyDescent="0.2">
      <c r="A17" s="31" t="s">
        <v>63</v>
      </c>
      <c r="B17" s="371"/>
      <c r="C17" s="371"/>
      <c r="D17" s="371"/>
    </row>
    <row r="18" spans="1:7" x14ac:dyDescent="0.2">
      <c r="A18" s="32" t="s">
        <v>64</v>
      </c>
      <c r="B18" s="371">
        <f>-1.564+0.87</f>
        <v>-0.69400000000000006</v>
      </c>
      <c r="C18" s="371">
        <v>-0.29599999999999999</v>
      </c>
      <c r="D18" s="371">
        <v>2.8</v>
      </c>
    </row>
    <row r="19" spans="1:7" x14ac:dyDescent="0.2">
      <c r="A19" s="32" t="s">
        <v>65</v>
      </c>
      <c r="B19" s="371">
        <v>-0.70699999999999996</v>
      </c>
      <c r="C19" s="371">
        <v>1.02</v>
      </c>
      <c r="D19" s="371">
        <v>-1.204</v>
      </c>
      <c r="G19" s="24" t="s">
        <v>225</v>
      </c>
    </row>
    <row r="20" spans="1:7" x14ac:dyDescent="0.2">
      <c r="A20" s="35" t="s">
        <v>66</v>
      </c>
      <c r="B20" s="372">
        <v>0.51700000000000002</v>
      </c>
      <c r="C20" s="372">
        <v>12.21</v>
      </c>
      <c r="D20" s="372">
        <v>6.2610000000000001</v>
      </c>
    </row>
    <row r="21" spans="1:7" x14ac:dyDescent="0.2">
      <c r="A21" s="33" t="s">
        <v>63</v>
      </c>
      <c r="B21" s="371">
        <f>SUM(B18:B20)</f>
        <v>-0.88400000000000001</v>
      </c>
      <c r="C21" s="371">
        <f>SUM(C18:C20)</f>
        <v>12.934000000000001</v>
      </c>
      <c r="D21" s="371">
        <v>7.8570000000000002</v>
      </c>
    </row>
    <row r="22" spans="1:7" x14ac:dyDescent="0.2">
      <c r="B22" s="371"/>
      <c r="C22" s="371"/>
      <c r="D22" s="371"/>
    </row>
    <row r="23" spans="1:7" x14ac:dyDescent="0.2">
      <c r="A23" s="31" t="s">
        <v>67</v>
      </c>
      <c r="B23" s="371">
        <v>-0.88700000000000001</v>
      </c>
      <c r="C23" s="371">
        <v>-0.61599999999999999</v>
      </c>
      <c r="D23" s="371">
        <v>-3.6469999999999998</v>
      </c>
    </row>
    <row r="24" spans="1:7" x14ac:dyDescent="0.2">
      <c r="A24" s="31" t="s">
        <v>68</v>
      </c>
      <c r="B24" s="371">
        <v>0.107</v>
      </c>
      <c r="C24" s="371">
        <v>0.129</v>
      </c>
      <c r="D24" s="371">
        <v>0.53400000000000003</v>
      </c>
    </row>
    <row r="25" spans="1:7" x14ac:dyDescent="0.2">
      <c r="A25" s="215" t="s">
        <v>69</v>
      </c>
      <c r="B25" s="372">
        <v>-2.044</v>
      </c>
      <c r="C25" s="372">
        <v>-2.198</v>
      </c>
      <c r="D25" s="372">
        <v>-9.2710000000000008</v>
      </c>
    </row>
    <row r="26" spans="1:7" x14ac:dyDescent="0.2">
      <c r="B26" s="371"/>
      <c r="C26" s="371"/>
      <c r="D26" s="371"/>
    </row>
    <row r="27" spans="1:7" x14ac:dyDescent="0.2">
      <c r="A27" s="29" t="s">
        <v>70</v>
      </c>
      <c r="B27" s="371">
        <f>B15+B21+B23+B24+B25</f>
        <v>13.698259999999998</v>
      </c>
      <c r="C27" s="371">
        <f>C15+C21+C23+C24+C25</f>
        <v>27.016000000000002</v>
      </c>
      <c r="D27" s="371">
        <v>86.445999999999998</v>
      </c>
    </row>
    <row r="28" spans="1:7" x14ac:dyDescent="0.2">
      <c r="A28" s="31" t="s">
        <v>71</v>
      </c>
      <c r="B28" s="371"/>
      <c r="C28" s="371"/>
      <c r="D28" s="371"/>
    </row>
    <row r="29" spans="1:7" x14ac:dyDescent="0.2">
      <c r="A29" s="29" t="s">
        <v>72</v>
      </c>
      <c r="B29" s="371"/>
      <c r="C29" s="519"/>
      <c r="D29" s="371"/>
    </row>
    <row r="30" spans="1:7" ht="25.5" x14ac:dyDescent="0.2">
      <c r="A30" s="102" t="s">
        <v>160</v>
      </c>
      <c r="B30" s="403">
        <v>-1.964</v>
      </c>
      <c r="C30" s="403" t="s">
        <v>302</v>
      </c>
      <c r="D30" s="403" t="s">
        <v>302</v>
      </c>
    </row>
    <row r="31" spans="1:7" x14ac:dyDescent="0.2">
      <c r="A31" s="102" t="s">
        <v>212</v>
      </c>
      <c r="B31" s="403">
        <v>11.737</v>
      </c>
      <c r="C31" s="403" t="s">
        <v>302</v>
      </c>
      <c r="D31" s="403" t="s">
        <v>302</v>
      </c>
    </row>
    <row r="32" spans="1:7" x14ac:dyDescent="0.2">
      <c r="A32" s="32" t="s">
        <v>73</v>
      </c>
      <c r="B32" s="371">
        <v>-5.9080000000000004</v>
      </c>
      <c r="C32" s="371">
        <v>-4.9139999999999997</v>
      </c>
      <c r="D32" s="371">
        <v>-28.062000000000001</v>
      </c>
      <c r="F32" s="371"/>
    </row>
    <row r="33" spans="1:6" x14ac:dyDescent="0.2">
      <c r="A33" s="32" t="s">
        <v>74</v>
      </c>
      <c r="B33" s="371">
        <v>-2.5999999999999999E-2</v>
      </c>
      <c r="C33" s="371">
        <v>6.7000000000000004E-2</v>
      </c>
      <c r="D33" s="371">
        <v>1.206</v>
      </c>
    </row>
    <row r="34" spans="1:6" x14ac:dyDescent="0.2">
      <c r="A34" s="32" t="s">
        <v>75</v>
      </c>
      <c r="B34" s="403" t="s">
        <v>302</v>
      </c>
      <c r="C34" s="403" t="s">
        <v>302</v>
      </c>
      <c r="D34" s="403" t="s">
        <v>302</v>
      </c>
      <c r="F34" s="371"/>
    </row>
    <row r="35" spans="1:6" x14ac:dyDescent="0.2">
      <c r="A35" s="32" t="s">
        <v>76</v>
      </c>
      <c r="B35" s="371">
        <v>-0.6</v>
      </c>
      <c r="C35" s="371">
        <v>0.03</v>
      </c>
      <c r="D35" s="371">
        <v>0.36699999999999999</v>
      </c>
    </row>
    <row r="36" spans="1:6" x14ac:dyDescent="0.2">
      <c r="A36" s="32" t="s">
        <v>77</v>
      </c>
      <c r="B36" s="403" t="s">
        <v>302</v>
      </c>
      <c r="C36" s="403" t="s">
        <v>302</v>
      </c>
      <c r="D36" s="403" t="s">
        <v>302</v>
      </c>
    </row>
    <row r="37" spans="1:6" x14ac:dyDescent="0.2">
      <c r="A37" s="35" t="s">
        <v>78</v>
      </c>
      <c r="B37" s="404">
        <v>0</v>
      </c>
      <c r="C37" s="404" t="s">
        <v>302</v>
      </c>
      <c r="D37" s="372">
        <v>1E-3</v>
      </c>
    </row>
    <row r="38" spans="1:6" x14ac:dyDescent="0.2">
      <c r="A38" s="33"/>
      <c r="B38" s="371"/>
      <c r="C38" s="371"/>
      <c r="D38" s="371"/>
    </row>
    <row r="39" spans="1:6" x14ac:dyDescent="0.2">
      <c r="A39" s="29" t="s">
        <v>79</v>
      </c>
      <c r="B39" s="371">
        <f>SUM(B30:B37)</f>
        <v>3.2389999999999994</v>
      </c>
      <c r="C39" s="371">
        <f>SUM(C30:C37)</f>
        <v>-4.8169999999999993</v>
      </c>
      <c r="D39" s="371">
        <v>-26.488</v>
      </c>
    </row>
    <row r="40" spans="1:6" x14ac:dyDescent="0.2">
      <c r="B40" s="371"/>
      <c r="C40" s="371"/>
      <c r="D40" s="371"/>
    </row>
    <row r="41" spans="1:6" x14ac:dyDescent="0.2">
      <c r="A41" s="29" t="s">
        <v>80</v>
      </c>
      <c r="B41" s="371"/>
      <c r="C41" s="371"/>
      <c r="D41" s="371"/>
    </row>
    <row r="42" spans="1:6" x14ac:dyDescent="0.2">
      <c r="A42" s="32" t="s">
        <v>81</v>
      </c>
      <c r="B42" s="403"/>
      <c r="C42" s="403" t="s">
        <v>302</v>
      </c>
      <c r="D42" s="403" t="s">
        <v>302</v>
      </c>
    </row>
    <row r="43" spans="1:6" x14ac:dyDescent="0.2">
      <c r="A43" s="32" t="s">
        <v>162</v>
      </c>
      <c r="B43" s="371">
        <v>-4.9969999999999999</v>
      </c>
      <c r="C43" s="371">
        <v>3.9990000000000001</v>
      </c>
      <c r="D43" s="371">
        <v>22.899000000000001</v>
      </c>
    </row>
    <row r="44" spans="1:6" x14ac:dyDescent="0.2">
      <c r="A44" s="32" t="s">
        <v>82</v>
      </c>
      <c r="B44" s="403"/>
      <c r="C44" s="403" t="s">
        <v>302</v>
      </c>
      <c r="D44" s="371">
        <v>30</v>
      </c>
    </row>
    <row r="45" spans="1:6" x14ac:dyDescent="0.2">
      <c r="A45" s="32" t="s">
        <v>83</v>
      </c>
      <c r="B45" s="371">
        <v>-5.5949999999999998</v>
      </c>
      <c r="C45" s="371">
        <v>-3.8490000000000002</v>
      </c>
      <c r="D45" s="371">
        <v>-26.248999999999999</v>
      </c>
    </row>
    <row r="46" spans="1:6" x14ac:dyDescent="0.2">
      <c r="A46" s="107" t="s">
        <v>211</v>
      </c>
      <c r="B46" s="371">
        <v>-19.371222499999998</v>
      </c>
      <c r="C46" s="371">
        <v>-23.196999999999999</v>
      </c>
      <c r="D46" s="371">
        <v>-42.521000000000001</v>
      </c>
    </row>
    <row r="47" spans="1:6" s="518" customFormat="1" x14ac:dyDescent="0.2">
      <c r="A47" s="520" t="s">
        <v>330</v>
      </c>
      <c r="B47" s="521">
        <v>-16.666</v>
      </c>
      <c r="C47" s="521"/>
      <c r="D47" s="521"/>
    </row>
    <row r="48" spans="1:6" s="30" customFormat="1" x14ac:dyDescent="0.2">
      <c r="A48" s="35" t="s">
        <v>184</v>
      </c>
      <c r="B48" s="404" t="s">
        <v>302</v>
      </c>
      <c r="C48" s="404" t="s">
        <v>302</v>
      </c>
      <c r="D48" s="372">
        <v>0</v>
      </c>
    </row>
    <row r="49" spans="1:4" x14ac:dyDescent="0.2">
      <c r="A49" s="33"/>
      <c r="B49" s="371"/>
      <c r="C49" s="371"/>
      <c r="D49" s="371"/>
    </row>
    <row r="50" spans="1:4" x14ac:dyDescent="0.2">
      <c r="A50" s="29" t="s">
        <v>84</v>
      </c>
      <c r="B50" s="371">
        <f>SUM(B42:B48)</f>
        <v>-46.629222499999997</v>
      </c>
      <c r="C50" s="371">
        <f>SUM(C42:C48)</f>
        <v>-23.047000000000001</v>
      </c>
      <c r="D50" s="371">
        <v>-15.871</v>
      </c>
    </row>
    <row r="51" spans="1:4" x14ac:dyDescent="0.2">
      <c r="A51" s="29"/>
      <c r="B51" s="371"/>
      <c r="C51" s="371"/>
      <c r="D51" s="371"/>
    </row>
    <row r="52" spans="1:4" x14ac:dyDescent="0.2">
      <c r="A52" s="29" t="s">
        <v>85</v>
      </c>
      <c r="B52" s="371">
        <f>B27+B39+B50</f>
        <v>-29.691962499999999</v>
      </c>
      <c r="C52" s="371">
        <f>C27+C39+C50</f>
        <v>-0.84799999999999898</v>
      </c>
      <c r="D52" s="371">
        <v>44.087000000000003</v>
      </c>
    </row>
    <row r="53" spans="1:4" x14ac:dyDescent="0.2">
      <c r="A53" s="32" t="s">
        <v>86</v>
      </c>
      <c r="B53" s="371">
        <f>D56</f>
        <v>58.473999999999997</v>
      </c>
      <c r="C53" s="371">
        <v>14.582000000000001</v>
      </c>
      <c r="D53" s="371">
        <v>14.582000000000001</v>
      </c>
    </row>
    <row r="54" spans="1:4" x14ac:dyDescent="0.2">
      <c r="A54" s="35" t="s">
        <v>87</v>
      </c>
      <c r="B54" s="372">
        <v>-9.1999999999999998E-2</v>
      </c>
      <c r="C54" s="372">
        <v>4.2000000000000003E-2</v>
      </c>
      <c r="D54" s="372">
        <v>-0.19500000000000001</v>
      </c>
    </row>
    <row r="55" spans="1:4" s="34" customFormat="1" x14ac:dyDescent="0.2">
      <c r="A55" s="36"/>
      <c r="B55" s="371"/>
      <c r="C55" s="371"/>
      <c r="D55" s="371"/>
    </row>
    <row r="56" spans="1:4" x14ac:dyDescent="0.2">
      <c r="A56" s="29" t="s">
        <v>88</v>
      </c>
      <c r="B56" s="371">
        <f>SUM(B52:B55)</f>
        <v>28.690037499999999</v>
      </c>
      <c r="C56" s="371">
        <f>SUM(C52:C55)</f>
        <v>13.776000000000002</v>
      </c>
      <c r="D56" s="371">
        <v>58.473999999999997</v>
      </c>
    </row>
    <row r="57" spans="1:4" x14ac:dyDescent="0.2">
      <c r="A57" s="29"/>
      <c r="B57" s="371"/>
      <c r="C57" s="371"/>
      <c r="D57" s="371"/>
    </row>
    <row r="58" spans="1:4" x14ac:dyDescent="0.2">
      <c r="A58" s="29" t="s">
        <v>89</v>
      </c>
      <c r="B58" s="371"/>
      <c r="C58" s="371"/>
      <c r="D58" s="371"/>
    </row>
    <row r="59" spans="1:4" x14ac:dyDescent="0.2">
      <c r="A59" s="29"/>
      <c r="B59" s="371"/>
      <c r="C59" s="371"/>
      <c r="D59" s="371"/>
    </row>
    <row r="60" spans="1:4" x14ac:dyDescent="0.2">
      <c r="A60" s="28" t="s">
        <v>293</v>
      </c>
      <c r="B60" s="405" t="str">
        <f t="shared" ref="B60:C60" si="0">B5</f>
        <v>1-3/2014</v>
      </c>
      <c r="C60" s="405" t="str">
        <f t="shared" si="0"/>
        <v>1-3/2013</v>
      </c>
      <c r="D60" s="405" t="str">
        <f>D5</f>
        <v>1-12/2013</v>
      </c>
    </row>
    <row r="61" spans="1:4" x14ac:dyDescent="0.2">
      <c r="A61" s="29"/>
      <c r="B61" s="371"/>
      <c r="C61" s="371"/>
      <c r="D61" s="371"/>
    </row>
    <row r="62" spans="1:4" x14ac:dyDescent="0.2">
      <c r="A62" s="31" t="s">
        <v>40</v>
      </c>
      <c r="B62" s="371">
        <f>KONSERNITASE!B42</f>
        <v>28.722549999999998</v>
      </c>
      <c r="C62" s="371">
        <v>11.775</v>
      </c>
      <c r="D62" s="371">
        <v>58.473999999999997</v>
      </c>
    </row>
    <row r="63" spans="1:4" x14ac:dyDescent="0.2">
      <c r="A63" s="215" t="s">
        <v>210</v>
      </c>
      <c r="B63" s="372">
        <v>0</v>
      </c>
      <c r="C63" s="372">
        <v>2.0009999999999999</v>
      </c>
      <c r="D63" s="372">
        <v>0</v>
      </c>
    </row>
    <row r="64" spans="1:4" x14ac:dyDescent="0.2">
      <c r="A64" s="31" t="s">
        <v>90</v>
      </c>
      <c r="B64" s="371">
        <f>SUM(B62:B63)</f>
        <v>28.722549999999998</v>
      </c>
      <c r="C64" s="371">
        <f>SUM(C62:C63)</f>
        <v>13.776</v>
      </c>
      <c r="D64" s="371">
        <v>58.473999999999997</v>
      </c>
    </row>
  </sheetData>
  <phoneticPr fontId="11" type="noConversion"/>
  <pageMargins left="0.75" right="0.75" top="0.44" bottom="0.39" header="0.4921259845" footer="0.22"/>
  <pageSetup paperSize="9" scale="9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2" zoomScaleNormal="100" workbookViewId="0">
      <selection activeCell="H56" sqref="H56"/>
    </sheetView>
  </sheetViews>
  <sheetFormatPr defaultColWidth="11.42578125" defaultRowHeight="15" x14ac:dyDescent="0.2"/>
  <cols>
    <col min="1" max="1" width="47.85546875" style="128" customWidth="1"/>
    <col min="2" max="3" width="12.28515625" style="128" customWidth="1"/>
    <col min="4" max="5" width="13.140625" style="128" customWidth="1"/>
    <col min="6" max="6" width="13.140625" style="162" customWidth="1"/>
    <col min="7" max="8" width="12.28515625" style="128" customWidth="1"/>
    <col min="9" max="9" width="13.140625" style="128" customWidth="1"/>
    <col min="10" max="10" width="12.28515625" style="128" customWidth="1"/>
    <col min="11" max="11" width="15.7109375" style="128" customWidth="1"/>
    <col min="12" max="16384" width="11.42578125" style="128"/>
  </cols>
  <sheetData>
    <row r="1" spans="1:11" ht="12.75" customHeight="1" x14ac:dyDescent="0.2">
      <c r="A1" s="127" t="s">
        <v>94</v>
      </c>
      <c r="C1" s="129"/>
      <c r="D1" s="130"/>
      <c r="E1" s="130"/>
      <c r="F1" s="185"/>
      <c r="G1" s="130"/>
      <c r="H1" s="130"/>
      <c r="I1" s="130"/>
      <c r="J1" s="130"/>
    </row>
    <row r="2" spans="1:11" ht="12.75" customHeight="1" x14ac:dyDescent="0.2">
      <c r="A2" s="285"/>
      <c r="C2" s="129"/>
      <c r="D2" s="266"/>
      <c r="E2" s="130"/>
      <c r="F2" s="185"/>
      <c r="G2" s="130"/>
      <c r="H2" s="130"/>
      <c r="I2" s="130"/>
      <c r="J2" s="130"/>
    </row>
    <row r="3" spans="1:11" ht="17.25" customHeight="1" x14ac:dyDescent="0.25">
      <c r="A3" s="131" t="s">
        <v>179</v>
      </c>
      <c r="B3" s="129"/>
      <c r="C3" s="129"/>
      <c r="D3" s="130"/>
      <c r="E3" s="130"/>
      <c r="F3" s="185"/>
      <c r="G3" s="130"/>
      <c r="H3" s="132"/>
      <c r="I3" s="130"/>
      <c r="J3" s="130"/>
    </row>
    <row r="4" spans="1:11" s="212" customFormat="1" x14ac:dyDescent="0.2">
      <c r="A4" s="130"/>
      <c r="B4" s="138"/>
      <c r="C4" s="138"/>
      <c r="D4" s="138"/>
      <c r="E4" s="130"/>
      <c r="F4" s="130"/>
      <c r="G4" s="130"/>
      <c r="H4" s="130"/>
      <c r="I4" s="130"/>
      <c r="J4" s="130"/>
    </row>
    <row r="5" spans="1:11" ht="57" customHeight="1" x14ac:dyDescent="0.2">
      <c r="A5" s="134" t="s">
        <v>293</v>
      </c>
      <c r="B5" s="135" t="s">
        <v>92</v>
      </c>
      <c r="C5" s="135" t="s">
        <v>93</v>
      </c>
      <c r="D5" s="135" t="s">
        <v>263</v>
      </c>
      <c r="E5" s="135" t="s">
        <v>241</v>
      </c>
      <c r="F5" s="135" t="s">
        <v>264</v>
      </c>
      <c r="G5" s="136" t="s">
        <v>48</v>
      </c>
      <c r="H5" s="135" t="s">
        <v>45</v>
      </c>
      <c r="I5" s="136" t="s">
        <v>265</v>
      </c>
      <c r="J5" s="136" t="s">
        <v>49</v>
      </c>
    </row>
    <row r="6" spans="1:11" x14ac:dyDescent="0.2">
      <c r="A6" s="130"/>
      <c r="B6" s="138"/>
      <c r="C6" s="138"/>
      <c r="D6" s="138"/>
      <c r="E6" s="138"/>
      <c r="F6" s="138"/>
      <c r="G6" s="138"/>
      <c r="H6" s="138"/>
      <c r="I6" s="138"/>
      <c r="J6" s="138"/>
    </row>
    <row r="7" spans="1:11" x14ac:dyDescent="0.2">
      <c r="A7" s="130" t="s">
        <v>266</v>
      </c>
      <c r="B7" s="368">
        <v>19.399000000000001</v>
      </c>
      <c r="C7" s="368">
        <v>-0.78500000000000003</v>
      </c>
      <c r="D7" s="368">
        <v>2E-3</v>
      </c>
      <c r="E7" s="368">
        <v>4.1000000000000002E-2</v>
      </c>
      <c r="F7" s="368">
        <v>29.381</v>
      </c>
      <c r="G7" s="368">
        <v>184.50304800000001</v>
      </c>
      <c r="H7" s="368">
        <v>232.54004800000001</v>
      </c>
      <c r="I7" s="368">
        <v>0.27400000000000002</v>
      </c>
      <c r="J7" s="368">
        <v>232.81404799999999</v>
      </c>
    </row>
    <row r="8" spans="1:11" x14ac:dyDescent="0.2">
      <c r="A8" s="138" t="s">
        <v>267</v>
      </c>
      <c r="B8" s="368"/>
      <c r="C8" s="406"/>
      <c r="D8" s="406"/>
      <c r="E8" s="406"/>
      <c r="F8" s="368"/>
      <c r="G8" s="406"/>
      <c r="H8" s="406"/>
      <c r="I8" s="406"/>
      <c r="J8" s="406"/>
    </row>
    <row r="9" spans="1:11" x14ac:dyDescent="0.2">
      <c r="A9" s="315" t="s">
        <v>268</v>
      </c>
      <c r="B9" s="368"/>
      <c r="F9" s="368"/>
      <c r="G9" s="368">
        <v>4.4509999999999996</v>
      </c>
      <c r="H9" s="407">
        <f>SUM(B9:G9)</f>
        <v>4.4509999999999996</v>
      </c>
      <c r="I9" s="407">
        <v>-1E-3</v>
      </c>
      <c r="J9" s="407">
        <f>H9+I9</f>
        <v>4.4499999999999993</v>
      </c>
    </row>
    <row r="10" spans="1:11" ht="25.5" x14ac:dyDescent="0.2">
      <c r="A10" s="317" t="s">
        <v>226</v>
      </c>
      <c r="B10" s="368"/>
      <c r="C10" s="368"/>
      <c r="D10" s="368"/>
      <c r="E10" s="368"/>
      <c r="F10" s="368"/>
      <c r="G10" s="368"/>
      <c r="H10" s="407">
        <f t="shared" ref="H10:H13" si="0">SUM(B10:G10)</f>
        <v>0</v>
      </c>
      <c r="I10" s="407">
        <v>-1E-3</v>
      </c>
      <c r="J10" s="407">
        <f t="shared" ref="J10:J13" si="1">H10+I10</f>
        <v>-1E-3</v>
      </c>
      <c r="K10" s="140"/>
    </row>
    <row r="11" spans="1:11" x14ac:dyDescent="0.2">
      <c r="A11" s="315" t="s">
        <v>269</v>
      </c>
      <c r="B11" s="368"/>
      <c r="C11" s="368"/>
      <c r="D11" s="368"/>
      <c r="E11" s="368">
        <v>0.95599999999999996</v>
      </c>
      <c r="F11" s="368"/>
      <c r="G11" s="368"/>
      <c r="H11" s="407">
        <f t="shared" si="0"/>
        <v>0.95599999999999996</v>
      </c>
      <c r="I11" s="407">
        <v>-1E-3</v>
      </c>
      <c r="J11" s="407">
        <f t="shared" si="1"/>
        <v>0.95499999999999996</v>
      </c>
      <c r="K11" s="140"/>
    </row>
    <row r="12" spans="1:11" x14ac:dyDescent="0.2">
      <c r="A12" s="315" t="s">
        <v>210</v>
      </c>
      <c r="B12" s="368"/>
      <c r="C12" s="368"/>
      <c r="D12" s="368">
        <v>-1E-3</v>
      </c>
      <c r="E12" s="368"/>
      <c r="F12" s="368"/>
      <c r="G12" s="368"/>
      <c r="H12" s="407">
        <f t="shared" si="0"/>
        <v>-1E-3</v>
      </c>
      <c r="I12" s="407">
        <v>-1E-3</v>
      </c>
      <c r="J12" s="407">
        <f t="shared" si="1"/>
        <v>-2E-3</v>
      </c>
    </row>
    <row r="13" spans="1:11" x14ac:dyDescent="0.2">
      <c r="A13" s="319" t="s">
        <v>93</v>
      </c>
      <c r="B13" s="408"/>
      <c r="C13" s="408">
        <v>0.25</v>
      </c>
      <c r="D13" s="408"/>
      <c r="E13" s="408"/>
      <c r="F13" s="408"/>
      <c r="G13" s="408"/>
      <c r="H13" s="408">
        <f t="shared" si="0"/>
        <v>0.25</v>
      </c>
      <c r="I13" s="408">
        <v>-1E-3</v>
      </c>
      <c r="J13" s="408">
        <f t="shared" si="1"/>
        <v>0.249</v>
      </c>
    </row>
    <row r="14" spans="1:11" x14ac:dyDescent="0.2">
      <c r="A14" s="130" t="s">
        <v>270</v>
      </c>
      <c r="B14" s="368"/>
      <c r="C14" s="368">
        <f>SUM(C10:C13)</f>
        <v>0.25</v>
      </c>
      <c r="D14" s="368">
        <f>SUM(D10:D13)</f>
        <v>-1E-3</v>
      </c>
      <c r="E14" s="368">
        <f>SUM(E10:E13)</f>
        <v>0.95599999999999996</v>
      </c>
      <c r="F14" s="368">
        <f t="shared" ref="F14:J14" si="2">SUM(F9:F13)</f>
        <v>0</v>
      </c>
      <c r="G14" s="368">
        <f t="shared" si="2"/>
        <v>4.4509999999999996</v>
      </c>
      <c r="H14" s="368">
        <f t="shared" si="2"/>
        <v>5.6559999999999997</v>
      </c>
      <c r="I14" s="368">
        <f t="shared" si="2"/>
        <v>-5.0000000000000001E-3</v>
      </c>
      <c r="J14" s="368">
        <f t="shared" si="2"/>
        <v>5.6509999999999989</v>
      </c>
    </row>
    <row r="15" spans="1:11" x14ac:dyDescent="0.2">
      <c r="A15" s="130"/>
      <c r="B15" s="368"/>
      <c r="C15" s="368"/>
      <c r="D15" s="368"/>
      <c r="E15" s="368"/>
      <c r="F15" s="368"/>
      <c r="G15" s="368"/>
      <c r="H15" s="368"/>
      <c r="I15" s="368"/>
      <c r="J15" s="368"/>
    </row>
    <row r="16" spans="1:11" x14ac:dyDescent="0.2">
      <c r="A16" s="130" t="s">
        <v>271</v>
      </c>
      <c r="B16" s="368"/>
      <c r="C16" s="368"/>
      <c r="D16" s="368"/>
      <c r="E16" s="368"/>
      <c r="F16" s="368"/>
      <c r="G16" s="368"/>
      <c r="H16" s="368"/>
      <c r="I16" s="368"/>
      <c r="J16" s="368"/>
    </row>
    <row r="17" spans="1:11" x14ac:dyDescent="0.2">
      <c r="A17" s="316" t="s">
        <v>283</v>
      </c>
      <c r="B17" s="407"/>
      <c r="C17" s="407"/>
      <c r="D17" s="407"/>
      <c r="E17" s="407"/>
      <c r="F17" s="407"/>
      <c r="G17" s="407">
        <v>0.08</v>
      </c>
      <c r="H17" s="407">
        <f>G17</f>
        <v>0.08</v>
      </c>
      <c r="I17" s="407"/>
      <c r="J17" s="407">
        <f>H17</f>
        <v>0.08</v>
      </c>
    </row>
    <row r="18" spans="1:11" x14ac:dyDescent="0.2">
      <c r="A18" s="316" t="s">
        <v>278</v>
      </c>
      <c r="B18" s="407"/>
      <c r="C18" s="407"/>
      <c r="D18" s="407"/>
      <c r="E18" s="407"/>
      <c r="F18" s="407"/>
      <c r="G18" s="407"/>
      <c r="H18" s="407"/>
      <c r="I18" s="407"/>
      <c r="J18" s="407"/>
    </row>
    <row r="19" spans="1:11" x14ac:dyDescent="0.2">
      <c r="A19" s="316" t="s">
        <v>284</v>
      </c>
      <c r="B19" s="407"/>
      <c r="C19" s="407"/>
      <c r="D19" s="407"/>
      <c r="E19" s="407"/>
      <c r="F19" s="407"/>
      <c r="G19" s="407"/>
      <c r="H19" s="407"/>
      <c r="I19" s="407"/>
      <c r="J19" s="407"/>
    </row>
    <row r="20" spans="1:11" x14ac:dyDescent="0.2">
      <c r="A20" s="318" t="s">
        <v>208</v>
      </c>
      <c r="B20" s="408"/>
      <c r="C20" s="408"/>
      <c r="D20" s="408"/>
      <c r="E20" s="408"/>
      <c r="F20" s="408">
        <v>-23.271999999999998</v>
      </c>
      <c r="G20" s="408">
        <v>0.29899999999999999</v>
      </c>
      <c r="H20" s="408">
        <f>F20+G20</f>
        <v>-22.972999999999999</v>
      </c>
      <c r="I20" s="408"/>
      <c r="J20" s="408">
        <f>H20</f>
        <v>-22.972999999999999</v>
      </c>
      <c r="K20" s="326"/>
    </row>
    <row r="21" spans="1:11" x14ac:dyDescent="0.2">
      <c r="A21" s="130" t="s">
        <v>272</v>
      </c>
      <c r="B21" s="407"/>
      <c r="C21" s="407"/>
      <c r="D21" s="407"/>
      <c r="E21" s="407"/>
      <c r="F21" s="407">
        <f>F20</f>
        <v>-23.271999999999998</v>
      </c>
      <c r="G21" s="407">
        <f>G17+G20</f>
        <v>0.379</v>
      </c>
      <c r="H21" s="407">
        <f>H20+H17</f>
        <v>-22.893000000000001</v>
      </c>
      <c r="I21" s="407"/>
      <c r="J21" s="407">
        <f>J17+J20</f>
        <v>-22.893000000000001</v>
      </c>
    </row>
    <row r="22" spans="1:11" x14ac:dyDescent="0.2">
      <c r="A22" s="332" t="s">
        <v>282</v>
      </c>
      <c r="B22" s="408"/>
      <c r="C22" s="408"/>
      <c r="D22" s="408"/>
      <c r="E22" s="408"/>
      <c r="F22" s="408"/>
      <c r="G22" s="408">
        <v>-0.61699999999999999</v>
      </c>
      <c r="H22" s="408">
        <f>G22</f>
        <v>-0.61699999999999999</v>
      </c>
      <c r="I22" s="408"/>
      <c r="J22" s="408">
        <f>H22</f>
        <v>-0.61699999999999999</v>
      </c>
    </row>
    <row r="23" spans="1:11" x14ac:dyDescent="0.2">
      <c r="A23" s="130" t="s">
        <v>298</v>
      </c>
      <c r="B23" s="368">
        <f>B7+B14+B21+B22</f>
        <v>19.399000000000001</v>
      </c>
      <c r="C23" s="368">
        <f t="shared" ref="C23:J23" si="3">C7+C14+C21+C22</f>
        <v>-0.53500000000000003</v>
      </c>
      <c r="D23" s="368">
        <f t="shared" si="3"/>
        <v>1E-3</v>
      </c>
      <c r="E23" s="368">
        <f t="shared" si="3"/>
        <v>0.997</v>
      </c>
      <c r="F23" s="368">
        <f t="shared" si="3"/>
        <v>6.1090000000000018</v>
      </c>
      <c r="G23" s="368">
        <f t="shared" si="3"/>
        <v>188.716048</v>
      </c>
      <c r="H23" s="368">
        <f>H7+H14+H21+H22</f>
        <v>214.68604800000003</v>
      </c>
      <c r="I23" s="368">
        <f t="shared" si="3"/>
        <v>0.26900000000000002</v>
      </c>
      <c r="J23" s="368">
        <f t="shared" si="3"/>
        <v>214.95504800000001</v>
      </c>
      <c r="K23" s="140"/>
    </row>
    <row r="24" spans="1:11" s="321" customFormat="1" x14ac:dyDescent="0.2">
      <c r="A24" s="320"/>
      <c r="B24" s="253"/>
      <c r="C24" s="253"/>
      <c r="D24" s="253"/>
      <c r="E24" s="253"/>
      <c r="F24" s="253"/>
      <c r="G24" s="253"/>
      <c r="H24" s="253"/>
      <c r="I24" s="253"/>
      <c r="J24" s="253"/>
    </row>
    <row r="27" spans="1:11" ht="51" x14ac:dyDescent="0.2">
      <c r="A27" s="134" t="s">
        <v>293</v>
      </c>
      <c r="B27" s="135" t="s">
        <v>92</v>
      </c>
      <c r="C27" s="135" t="s">
        <v>273</v>
      </c>
      <c r="D27" s="135" t="s">
        <v>274</v>
      </c>
      <c r="E27" s="135" t="s">
        <v>241</v>
      </c>
      <c r="F27" s="135" t="s">
        <v>264</v>
      </c>
      <c r="G27" s="136" t="s">
        <v>48</v>
      </c>
      <c r="H27" s="135" t="s">
        <v>45</v>
      </c>
      <c r="I27" s="136" t="s">
        <v>265</v>
      </c>
      <c r="J27" s="136" t="s">
        <v>49</v>
      </c>
    </row>
    <row r="28" spans="1:11" x14ac:dyDescent="0.2">
      <c r="A28" s="130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1" x14ac:dyDescent="0.2">
      <c r="A29" s="130" t="s">
        <v>296</v>
      </c>
      <c r="B29" s="368">
        <f>KONSERNITASE!D58</f>
        <v>19.399000000000001</v>
      </c>
      <c r="C29" s="368">
        <v>-1.212</v>
      </c>
      <c r="D29" s="368">
        <v>0</v>
      </c>
      <c r="E29" s="368">
        <v>-0.32700000000000001</v>
      </c>
      <c r="F29" s="368">
        <f>KONSERNITASE!D60</f>
        <v>0.29699999999999999</v>
      </c>
      <c r="G29" s="368">
        <f>KONSERNITASE!D61+KONSERNITASE!D62</f>
        <v>193.06100000000001</v>
      </c>
      <c r="H29" s="368">
        <f>SUM(B29:G29)</f>
        <v>211.21800000000002</v>
      </c>
      <c r="I29" s="368">
        <f>KONSERNITASE!D64</f>
        <v>0.24</v>
      </c>
      <c r="J29" s="368">
        <f>H29+I29</f>
        <v>211.45800000000003</v>
      </c>
    </row>
    <row r="30" spans="1:11" x14ac:dyDescent="0.2">
      <c r="A30" s="138" t="s">
        <v>267</v>
      </c>
      <c r="B30" s="368"/>
      <c r="C30" s="406"/>
      <c r="D30" s="406"/>
      <c r="E30" s="406"/>
      <c r="F30" s="368"/>
      <c r="G30" s="406"/>
      <c r="H30" s="406"/>
      <c r="I30" s="406"/>
      <c r="J30" s="406"/>
    </row>
    <row r="31" spans="1:11" x14ac:dyDescent="0.2">
      <c r="A31" s="315" t="s">
        <v>268</v>
      </c>
      <c r="B31" s="368"/>
      <c r="C31" s="368"/>
      <c r="D31" s="368"/>
      <c r="E31" s="368"/>
      <c r="F31" s="368"/>
      <c r="G31" s="368">
        <f>KONSERNITULOSLASKELMA!B32</f>
        <v>-16.345058000000002</v>
      </c>
      <c r="H31" s="407">
        <f>SUM(B31:G31)</f>
        <v>-16.345058000000002</v>
      </c>
      <c r="I31" s="368">
        <f>KONSERNITULOSLASKELMA!B33</f>
        <v>-1.1720000000003949E-3</v>
      </c>
      <c r="J31" s="407">
        <f>H31+I31</f>
        <v>-16.346230000000002</v>
      </c>
      <c r="K31" s="140"/>
    </row>
    <row r="32" spans="1:11" ht="25.5" x14ac:dyDescent="0.2">
      <c r="A32" s="317" t="s">
        <v>226</v>
      </c>
      <c r="B32" s="368"/>
      <c r="C32" s="368"/>
      <c r="D32" s="368"/>
      <c r="E32" s="368"/>
      <c r="F32" s="368"/>
      <c r="G32" s="368"/>
      <c r="H32" s="407">
        <f t="shared" ref="H32:H35" si="4">SUM(B32:G32)</f>
        <v>0</v>
      </c>
      <c r="I32" s="368"/>
      <c r="J32" s="407">
        <f t="shared" ref="J32:J35" si="5">H32+I32</f>
        <v>0</v>
      </c>
    </row>
    <row r="33" spans="1:11" x14ac:dyDescent="0.2">
      <c r="A33" s="138" t="s">
        <v>275</v>
      </c>
      <c r="B33" s="368"/>
      <c r="C33" s="368"/>
      <c r="D33" s="368"/>
      <c r="E33" s="368">
        <f>'LAAJA KONSERNITULOSLASKELMA'!B16</f>
        <v>-0.29699999999999999</v>
      </c>
      <c r="F33" s="368"/>
      <c r="G33" s="368"/>
      <c r="H33" s="407">
        <f t="shared" si="4"/>
        <v>-0.29699999999999999</v>
      </c>
      <c r="I33" s="368"/>
      <c r="J33" s="407">
        <f t="shared" si="5"/>
        <v>-0.29699999999999999</v>
      </c>
    </row>
    <row r="34" spans="1:11" x14ac:dyDescent="0.2">
      <c r="A34" s="130" t="s">
        <v>276</v>
      </c>
      <c r="B34" s="368"/>
      <c r="C34" s="368"/>
      <c r="D34" s="368"/>
      <c r="E34" s="368"/>
      <c r="F34" s="368"/>
      <c r="G34" s="368"/>
      <c r="H34" s="407">
        <f t="shared" si="4"/>
        <v>0</v>
      </c>
      <c r="I34" s="368"/>
      <c r="J34" s="407">
        <f t="shared" si="5"/>
        <v>0</v>
      </c>
    </row>
    <row r="35" spans="1:11" x14ac:dyDescent="0.2">
      <c r="A35" s="139" t="s">
        <v>277</v>
      </c>
      <c r="B35" s="408"/>
      <c r="C35" s="408">
        <f>'LAAJA KONSERNITULOSLASKELMA'!B22+'LAAJA KONSERNITULOSLASKELMA'!B23</f>
        <v>-4.4999999999999984E-2</v>
      </c>
      <c r="D35" s="408"/>
      <c r="E35" s="408"/>
      <c r="F35" s="408"/>
      <c r="G35" s="408"/>
      <c r="H35" s="408">
        <f t="shared" si="4"/>
        <v>-4.4999999999999984E-2</v>
      </c>
      <c r="I35" s="408"/>
      <c r="J35" s="408">
        <f t="shared" si="5"/>
        <v>-4.4999999999999984E-2</v>
      </c>
    </row>
    <row r="36" spans="1:11" x14ac:dyDescent="0.2">
      <c r="A36" s="130" t="s">
        <v>270</v>
      </c>
      <c r="B36" s="368"/>
      <c r="C36" s="368">
        <f>SUM(C31:C35)</f>
        <v>-4.4999999999999984E-2</v>
      </c>
      <c r="D36" s="368">
        <f t="shared" ref="D36:J36" si="6">SUM(D31:D35)</f>
        <v>0</v>
      </c>
      <c r="E36" s="368">
        <f t="shared" si="6"/>
        <v>-0.29699999999999999</v>
      </c>
      <c r="F36" s="368">
        <f t="shared" si="6"/>
        <v>0</v>
      </c>
      <c r="G36" s="368">
        <f t="shared" si="6"/>
        <v>-16.345058000000002</v>
      </c>
      <c r="H36" s="368">
        <f t="shared" si="6"/>
        <v>-16.687058000000004</v>
      </c>
      <c r="I36" s="368">
        <f t="shared" si="6"/>
        <v>-1.1720000000003949E-3</v>
      </c>
      <c r="J36" s="368">
        <f t="shared" si="6"/>
        <v>-16.688230000000004</v>
      </c>
      <c r="K36" s="140"/>
    </row>
    <row r="37" spans="1:11" x14ac:dyDescent="0.2">
      <c r="A37" s="130"/>
      <c r="B37" s="368"/>
      <c r="C37" s="368"/>
      <c r="D37" s="368"/>
      <c r="E37" s="368"/>
      <c r="F37" s="368"/>
      <c r="G37" s="368"/>
      <c r="H37" s="368"/>
      <c r="I37" s="368"/>
      <c r="J37" s="368"/>
    </row>
    <row r="38" spans="1:11" x14ac:dyDescent="0.2">
      <c r="A38" s="130" t="s">
        <v>271</v>
      </c>
      <c r="B38" s="368"/>
      <c r="C38" s="368"/>
      <c r="D38" s="368"/>
      <c r="E38" s="368"/>
      <c r="F38" s="368"/>
      <c r="G38" s="368"/>
      <c r="H38" s="368"/>
      <c r="I38" s="368"/>
      <c r="J38" s="368"/>
    </row>
    <row r="39" spans="1:11" x14ac:dyDescent="0.2">
      <c r="A39" s="317" t="s">
        <v>283</v>
      </c>
      <c r="B39" s="407"/>
      <c r="C39" s="407"/>
      <c r="D39" s="407"/>
      <c r="E39" s="407"/>
      <c r="F39" s="407"/>
      <c r="G39" s="407">
        <v>-0.11799999999999999</v>
      </c>
      <c r="H39" s="407">
        <f>SUM(B39:G39)</f>
        <v>-0.11799999999999999</v>
      </c>
      <c r="I39" s="407"/>
      <c r="J39" s="407">
        <f t="shared" ref="J39:J40" si="7">H39+I39</f>
        <v>-0.11799999999999999</v>
      </c>
    </row>
    <row r="40" spans="1:11" x14ac:dyDescent="0.2">
      <c r="A40" s="418" t="s">
        <v>278</v>
      </c>
      <c r="B40" s="408"/>
      <c r="C40" s="408"/>
      <c r="D40" s="408"/>
      <c r="E40" s="408"/>
      <c r="F40" s="408"/>
      <c r="G40" s="408">
        <v>-19.371223000000001</v>
      </c>
      <c r="H40" s="408">
        <f>SUM(B40:G40)</f>
        <v>-19.371223000000001</v>
      </c>
      <c r="I40" s="408"/>
      <c r="J40" s="408">
        <f t="shared" si="7"/>
        <v>-19.371223000000001</v>
      </c>
    </row>
    <row r="41" spans="1:11" x14ac:dyDescent="0.2">
      <c r="A41" s="130" t="s">
        <v>272</v>
      </c>
      <c r="B41" s="407"/>
      <c r="C41" s="407"/>
      <c r="D41" s="407"/>
      <c r="E41" s="407"/>
      <c r="F41" s="407"/>
      <c r="G41" s="407">
        <f>G39+G40</f>
        <v>-19.489222999999999</v>
      </c>
      <c r="H41" s="407">
        <f>H39+H40</f>
        <v>-19.489222999999999</v>
      </c>
      <c r="I41" s="407"/>
      <c r="J41" s="407">
        <f>J39+J40</f>
        <v>-19.489222999999999</v>
      </c>
    </row>
    <row r="42" spans="1:11" x14ac:dyDescent="0.2">
      <c r="A42" s="329" t="s">
        <v>282</v>
      </c>
      <c r="B42" s="408"/>
      <c r="C42" s="408"/>
      <c r="D42" s="408"/>
      <c r="E42" s="408"/>
      <c r="F42" s="408"/>
      <c r="G42" s="408">
        <v>0.54</v>
      </c>
      <c r="H42" s="408">
        <f>G42</f>
        <v>0.54</v>
      </c>
      <c r="I42" s="408"/>
      <c r="J42" s="408">
        <f>H42</f>
        <v>0.54</v>
      </c>
    </row>
    <row r="43" spans="1:11" x14ac:dyDescent="0.2">
      <c r="A43" s="130" t="s">
        <v>297</v>
      </c>
      <c r="B43" s="368">
        <f t="shared" ref="B43:I43" si="8">B29+B36+B41+B42</f>
        <v>19.399000000000001</v>
      </c>
      <c r="C43" s="368">
        <f t="shared" si="8"/>
        <v>-1.2569999999999999</v>
      </c>
      <c r="D43" s="368">
        <f t="shared" si="8"/>
        <v>0</v>
      </c>
      <c r="E43" s="368">
        <f t="shared" si="8"/>
        <v>-0.624</v>
      </c>
      <c r="F43" s="368">
        <f t="shared" si="8"/>
        <v>0.29699999999999999</v>
      </c>
      <c r="G43" s="368">
        <f t="shared" si="8"/>
        <v>157.76671899999999</v>
      </c>
      <c r="H43" s="368">
        <f t="shared" si="8"/>
        <v>175.58171899999999</v>
      </c>
      <c r="I43" s="368">
        <f t="shared" si="8"/>
        <v>0.2388279999999996</v>
      </c>
      <c r="J43" s="368">
        <f>J29+J36+J41+J42</f>
        <v>175.820547</v>
      </c>
    </row>
    <row r="44" spans="1:11" x14ac:dyDescent="0.2">
      <c r="G44" s="515"/>
    </row>
  </sheetData>
  <pageMargins left="0.75" right="0.28000000000000003" top="1" bottom="1" header="0.4921259845" footer="0.4921259845"/>
  <pageSetup paperSize="9" scale="54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A37" sqref="A37"/>
    </sheetView>
  </sheetViews>
  <sheetFormatPr defaultRowHeight="12.75" x14ac:dyDescent="0.2"/>
  <cols>
    <col min="1" max="1" width="24.7109375" style="223" customWidth="1"/>
    <col min="2" max="2" width="9.140625" style="223"/>
    <col min="3" max="5" width="12.140625" style="471" customWidth="1"/>
    <col min="6" max="6" width="9.140625" style="471"/>
    <col min="7" max="7" width="11.7109375" style="471" customWidth="1"/>
    <col min="8" max="8" width="0" style="471" hidden="1" customWidth="1"/>
    <col min="9" max="9" width="34.42578125" style="223" hidden="1" customWidth="1"/>
    <col min="10" max="10" width="14.140625" style="471" hidden="1" customWidth="1"/>
    <col min="11" max="11" width="0" style="471" hidden="1" customWidth="1"/>
    <col min="12" max="12" width="9.7109375" style="471" hidden="1" customWidth="1"/>
    <col min="13" max="16" width="0" style="471" hidden="1" customWidth="1"/>
    <col min="17" max="258" width="9.140625" style="223"/>
    <col min="259" max="260" width="21.85546875" style="223" customWidth="1"/>
    <col min="261" max="261" width="17.42578125" style="223" customWidth="1"/>
    <col min="262" max="262" width="9.140625" style="223"/>
    <col min="263" max="263" width="11.7109375" style="223" customWidth="1"/>
    <col min="264" max="514" width="9.140625" style="223"/>
    <col min="515" max="516" width="21.85546875" style="223" customWidth="1"/>
    <col min="517" max="517" width="17.42578125" style="223" customWidth="1"/>
    <col min="518" max="518" width="9.140625" style="223"/>
    <col min="519" max="519" width="11.7109375" style="223" customWidth="1"/>
    <col min="520" max="770" width="9.140625" style="223"/>
    <col min="771" max="772" width="21.85546875" style="223" customWidth="1"/>
    <col min="773" max="773" width="17.42578125" style="223" customWidth="1"/>
    <col min="774" max="774" width="9.140625" style="223"/>
    <col min="775" max="775" width="11.7109375" style="223" customWidth="1"/>
    <col min="776" max="1026" width="9.140625" style="223"/>
    <col min="1027" max="1028" width="21.85546875" style="223" customWidth="1"/>
    <col min="1029" max="1029" width="17.42578125" style="223" customWidth="1"/>
    <col min="1030" max="1030" width="9.140625" style="223"/>
    <col min="1031" max="1031" width="11.7109375" style="223" customWidth="1"/>
    <col min="1032" max="1282" width="9.140625" style="223"/>
    <col min="1283" max="1284" width="21.85546875" style="223" customWidth="1"/>
    <col min="1285" max="1285" width="17.42578125" style="223" customWidth="1"/>
    <col min="1286" max="1286" width="9.140625" style="223"/>
    <col min="1287" max="1287" width="11.7109375" style="223" customWidth="1"/>
    <col min="1288" max="1538" width="9.140625" style="223"/>
    <col min="1539" max="1540" width="21.85546875" style="223" customWidth="1"/>
    <col min="1541" max="1541" width="17.42578125" style="223" customWidth="1"/>
    <col min="1542" max="1542" width="9.140625" style="223"/>
    <col min="1543" max="1543" width="11.7109375" style="223" customWidth="1"/>
    <col min="1544" max="1794" width="9.140625" style="223"/>
    <col min="1795" max="1796" width="21.85546875" style="223" customWidth="1"/>
    <col min="1797" max="1797" width="17.42578125" style="223" customWidth="1"/>
    <col min="1798" max="1798" width="9.140625" style="223"/>
    <col min="1799" max="1799" width="11.7109375" style="223" customWidth="1"/>
    <col min="1800" max="2050" width="9.140625" style="223"/>
    <col min="2051" max="2052" width="21.85546875" style="223" customWidth="1"/>
    <col min="2053" max="2053" width="17.42578125" style="223" customWidth="1"/>
    <col min="2054" max="2054" width="9.140625" style="223"/>
    <col min="2055" max="2055" width="11.7109375" style="223" customWidth="1"/>
    <col min="2056" max="2306" width="9.140625" style="223"/>
    <col min="2307" max="2308" width="21.85546875" style="223" customWidth="1"/>
    <col min="2309" max="2309" width="17.42578125" style="223" customWidth="1"/>
    <col min="2310" max="2310" width="9.140625" style="223"/>
    <col min="2311" max="2311" width="11.7109375" style="223" customWidth="1"/>
    <col min="2312" max="2562" width="9.140625" style="223"/>
    <col min="2563" max="2564" width="21.85546875" style="223" customWidth="1"/>
    <col min="2565" max="2565" width="17.42578125" style="223" customWidth="1"/>
    <col min="2566" max="2566" width="9.140625" style="223"/>
    <col min="2567" max="2567" width="11.7109375" style="223" customWidth="1"/>
    <col min="2568" max="2818" width="9.140625" style="223"/>
    <col min="2819" max="2820" width="21.85546875" style="223" customWidth="1"/>
    <col min="2821" max="2821" width="17.42578125" style="223" customWidth="1"/>
    <col min="2822" max="2822" width="9.140625" style="223"/>
    <col min="2823" max="2823" width="11.7109375" style="223" customWidth="1"/>
    <col min="2824" max="3074" width="9.140625" style="223"/>
    <col min="3075" max="3076" width="21.85546875" style="223" customWidth="1"/>
    <col min="3077" max="3077" width="17.42578125" style="223" customWidth="1"/>
    <col min="3078" max="3078" width="9.140625" style="223"/>
    <col min="3079" max="3079" width="11.7109375" style="223" customWidth="1"/>
    <col min="3080" max="3330" width="9.140625" style="223"/>
    <col min="3331" max="3332" width="21.85546875" style="223" customWidth="1"/>
    <col min="3333" max="3333" width="17.42578125" style="223" customWidth="1"/>
    <col min="3334" max="3334" width="9.140625" style="223"/>
    <col min="3335" max="3335" width="11.7109375" style="223" customWidth="1"/>
    <col min="3336" max="3586" width="9.140625" style="223"/>
    <col min="3587" max="3588" width="21.85546875" style="223" customWidth="1"/>
    <col min="3589" max="3589" width="17.42578125" style="223" customWidth="1"/>
    <col min="3590" max="3590" width="9.140625" style="223"/>
    <col min="3591" max="3591" width="11.7109375" style="223" customWidth="1"/>
    <col min="3592" max="3842" width="9.140625" style="223"/>
    <col min="3843" max="3844" width="21.85546875" style="223" customWidth="1"/>
    <col min="3845" max="3845" width="17.42578125" style="223" customWidth="1"/>
    <col min="3846" max="3846" width="9.140625" style="223"/>
    <col min="3847" max="3847" width="11.7109375" style="223" customWidth="1"/>
    <col min="3848" max="4098" width="9.140625" style="223"/>
    <col min="4099" max="4100" width="21.85546875" style="223" customWidth="1"/>
    <col min="4101" max="4101" width="17.42578125" style="223" customWidth="1"/>
    <col min="4102" max="4102" width="9.140625" style="223"/>
    <col min="4103" max="4103" width="11.7109375" style="223" customWidth="1"/>
    <col min="4104" max="4354" width="9.140625" style="223"/>
    <col min="4355" max="4356" width="21.85546875" style="223" customWidth="1"/>
    <col min="4357" max="4357" width="17.42578125" style="223" customWidth="1"/>
    <col min="4358" max="4358" width="9.140625" style="223"/>
    <col min="4359" max="4359" width="11.7109375" style="223" customWidth="1"/>
    <col min="4360" max="4610" width="9.140625" style="223"/>
    <col min="4611" max="4612" width="21.85546875" style="223" customWidth="1"/>
    <col min="4613" max="4613" width="17.42578125" style="223" customWidth="1"/>
    <col min="4614" max="4614" width="9.140625" style="223"/>
    <col min="4615" max="4615" width="11.7109375" style="223" customWidth="1"/>
    <col min="4616" max="4866" width="9.140625" style="223"/>
    <col min="4867" max="4868" width="21.85546875" style="223" customWidth="1"/>
    <col min="4869" max="4869" width="17.42578125" style="223" customWidth="1"/>
    <col min="4870" max="4870" width="9.140625" style="223"/>
    <col min="4871" max="4871" width="11.7109375" style="223" customWidth="1"/>
    <col min="4872" max="5122" width="9.140625" style="223"/>
    <col min="5123" max="5124" width="21.85546875" style="223" customWidth="1"/>
    <col min="5125" max="5125" width="17.42578125" style="223" customWidth="1"/>
    <col min="5126" max="5126" width="9.140625" style="223"/>
    <col min="5127" max="5127" width="11.7109375" style="223" customWidth="1"/>
    <col min="5128" max="5378" width="9.140625" style="223"/>
    <col min="5379" max="5380" width="21.85546875" style="223" customWidth="1"/>
    <col min="5381" max="5381" width="17.42578125" style="223" customWidth="1"/>
    <col min="5382" max="5382" width="9.140625" style="223"/>
    <col min="5383" max="5383" width="11.7109375" style="223" customWidth="1"/>
    <col min="5384" max="5634" width="9.140625" style="223"/>
    <col min="5635" max="5636" width="21.85546875" style="223" customWidth="1"/>
    <col min="5637" max="5637" width="17.42578125" style="223" customWidth="1"/>
    <col min="5638" max="5638" width="9.140625" style="223"/>
    <col min="5639" max="5639" width="11.7109375" style="223" customWidth="1"/>
    <col min="5640" max="5890" width="9.140625" style="223"/>
    <col min="5891" max="5892" width="21.85546875" style="223" customWidth="1"/>
    <col min="5893" max="5893" width="17.42578125" style="223" customWidth="1"/>
    <col min="5894" max="5894" width="9.140625" style="223"/>
    <col min="5895" max="5895" width="11.7109375" style="223" customWidth="1"/>
    <col min="5896" max="6146" width="9.140625" style="223"/>
    <col min="6147" max="6148" width="21.85546875" style="223" customWidth="1"/>
    <col min="6149" max="6149" width="17.42578125" style="223" customWidth="1"/>
    <col min="6150" max="6150" width="9.140625" style="223"/>
    <col min="6151" max="6151" width="11.7109375" style="223" customWidth="1"/>
    <col min="6152" max="6402" width="9.140625" style="223"/>
    <col min="6403" max="6404" width="21.85546875" style="223" customWidth="1"/>
    <col min="6405" max="6405" width="17.42578125" style="223" customWidth="1"/>
    <col min="6406" max="6406" width="9.140625" style="223"/>
    <col min="6407" max="6407" width="11.7109375" style="223" customWidth="1"/>
    <col min="6408" max="6658" width="9.140625" style="223"/>
    <col min="6659" max="6660" width="21.85546875" style="223" customWidth="1"/>
    <col min="6661" max="6661" width="17.42578125" style="223" customWidth="1"/>
    <col min="6662" max="6662" width="9.140625" style="223"/>
    <col min="6663" max="6663" width="11.7109375" style="223" customWidth="1"/>
    <col min="6664" max="6914" width="9.140625" style="223"/>
    <col min="6915" max="6916" width="21.85546875" style="223" customWidth="1"/>
    <col min="6917" max="6917" width="17.42578125" style="223" customWidth="1"/>
    <col min="6918" max="6918" width="9.140625" style="223"/>
    <col min="6919" max="6919" width="11.7109375" style="223" customWidth="1"/>
    <col min="6920" max="7170" width="9.140625" style="223"/>
    <col min="7171" max="7172" width="21.85546875" style="223" customWidth="1"/>
    <col min="7173" max="7173" width="17.42578125" style="223" customWidth="1"/>
    <col min="7174" max="7174" width="9.140625" style="223"/>
    <col min="7175" max="7175" width="11.7109375" style="223" customWidth="1"/>
    <col min="7176" max="7426" width="9.140625" style="223"/>
    <col min="7427" max="7428" width="21.85546875" style="223" customWidth="1"/>
    <col min="7429" max="7429" width="17.42578125" style="223" customWidth="1"/>
    <col min="7430" max="7430" width="9.140625" style="223"/>
    <col min="7431" max="7431" width="11.7109375" style="223" customWidth="1"/>
    <col min="7432" max="7682" width="9.140625" style="223"/>
    <col min="7683" max="7684" width="21.85546875" style="223" customWidth="1"/>
    <col min="7685" max="7685" width="17.42578125" style="223" customWidth="1"/>
    <col min="7686" max="7686" width="9.140625" style="223"/>
    <col min="7687" max="7687" width="11.7109375" style="223" customWidth="1"/>
    <col min="7688" max="7938" width="9.140625" style="223"/>
    <col min="7939" max="7940" width="21.85546875" style="223" customWidth="1"/>
    <col min="7941" max="7941" width="17.42578125" style="223" customWidth="1"/>
    <col min="7942" max="7942" width="9.140625" style="223"/>
    <col min="7943" max="7943" width="11.7109375" style="223" customWidth="1"/>
    <col min="7944" max="8194" width="9.140625" style="223"/>
    <col min="8195" max="8196" width="21.85546875" style="223" customWidth="1"/>
    <col min="8197" max="8197" width="17.42578125" style="223" customWidth="1"/>
    <col min="8198" max="8198" width="9.140625" style="223"/>
    <col min="8199" max="8199" width="11.7109375" style="223" customWidth="1"/>
    <col min="8200" max="8450" width="9.140625" style="223"/>
    <col min="8451" max="8452" width="21.85546875" style="223" customWidth="1"/>
    <col min="8453" max="8453" width="17.42578125" style="223" customWidth="1"/>
    <col min="8454" max="8454" width="9.140625" style="223"/>
    <col min="8455" max="8455" width="11.7109375" style="223" customWidth="1"/>
    <col min="8456" max="8706" width="9.140625" style="223"/>
    <col min="8707" max="8708" width="21.85546875" style="223" customWidth="1"/>
    <col min="8709" max="8709" width="17.42578125" style="223" customWidth="1"/>
    <col min="8710" max="8710" width="9.140625" style="223"/>
    <col min="8711" max="8711" width="11.7109375" style="223" customWidth="1"/>
    <col min="8712" max="8962" width="9.140625" style="223"/>
    <col min="8963" max="8964" width="21.85546875" style="223" customWidth="1"/>
    <col min="8965" max="8965" width="17.42578125" style="223" customWidth="1"/>
    <col min="8966" max="8966" width="9.140625" style="223"/>
    <col min="8967" max="8967" width="11.7109375" style="223" customWidth="1"/>
    <col min="8968" max="9218" width="9.140625" style="223"/>
    <col min="9219" max="9220" width="21.85546875" style="223" customWidth="1"/>
    <col min="9221" max="9221" width="17.42578125" style="223" customWidth="1"/>
    <col min="9222" max="9222" width="9.140625" style="223"/>
    <col min="9223" max="9223" width="11.7109375" style="223" customWidth="1"/>
    <col min="9224" max="9474" width="9.140625" style="223"/>
    <col min="9475" max="9476" width="21.85546875" style="223" customWidth="1"/>
    <col min="9477" max="9477" width="17.42578125" style="223" customWidth="1"/>
    <col min="9478" max="9478" width="9.140625" style="223"/>
    <col min="9479" max="9479" width="11.7109375" style="223" customWidth="1"/>
    <col min="9480" max="9730" width="9.140625" style="223"/>
    <col min="9731" max="9732" width="21.85546875" style="223" customWidth="1"/>
    <col min="9733" max="9733" width="17.42578125" style="223" customWidth="1"/>
    <col min="9734" max="9734" width="9.140625" style="223"/>
    <col min="9735" max="9735" width="11.7109375" style="223" customWidth="1"/>
    <col min="9736" max="9986" width="9.140625" style="223"/>
    <col min="9987" max="9988" width="21.85546875" style="223" customWidth="1"/>
    <col min="9989" max="9989" width="17.42578125" style="223" customWidth="1"/>
    <col min="9990" max="9990" width="9.140625" style="223"/>
    <col min="9991" max="9991" width="11.7109375" style="223" customWidth="1"/>
    <col min="9992" max="10242" width="9.140625" style="223"/>
    <col min="10243" max="10244" width="21.85546875" style="223" customWidth="1"/>
    <col min="10245" max="10245" width="17.42578125" style="223" customWidth="1"/>
    <col min="10246" max="10246" width="9.140625" style="223"/>
    <col min="10247" max="10247" width="11.7109375" style="223" customWidth="1"/>
    <col min="10248" max="10498" width="9.140625" style="223"/>
    <col min="10499" max="10500" width="21.85546875" style="223" customWidth="1"/>
    <col min="10501" max="10501" width="17.42578125" style="223" customWidth="1"/>
    <col min="10502" max="10502" width="9.140625" style="223"/>
    <col min="10503" max="10503" width="11.7109375" style="223" customWidth="1"/>
    <col min="10504" max="10754" width="9.140625" style="223"/>
    <col min="10755" max="10756" width="21.85546875" style="223" customWidth="1"/>
    <col min="10757" max="10757" width="17.42578125" style="223" customWidth="1"/>
    <col min="10758" max="10758" width="9.140625" style="223"/>
    <col min="10759" max="10759" width="11.7109375" style="223" customWidth="1"/>
    <col min="10760" max="11010" width="9.140625" style="223"/>
    <col min="11011" max="11012" width="21.85546875" style="223" customWidth="1"/>
    <col min="11013" max="11013" width="17.42578125" style="223" customWidth="1"/>
    <col min="11014" max="11014" width="9.140625" style="223"/>
    <col min="11015" max="11015" width="11.7109375" style="223" customWidth="1"/>
    <col min="11016" max="11266" width="9.140625" style="223"/>
    <col min="11267" max="11268" width="21.85546875" style="223" customWidth="1"/>
    <col min="11269" max="11269" width="17.42578125" style="223" customWidth="1"/>
    <col min="11270" max="11270" width="9.140625" style="223"/>
    <col min="11271" max="11271" width="11.7109375" style="223" customWidth="1"/>
    <col min="11272" max="11522" width="9.140625" style="223"/>
    <col min="11523" max="11524" width="21.85546875" style="223" customWidth="1"/>
    <col min="11525" max="11525" width="17.42578125" style="223" customWidth="1"/>
    <col min="11526" max="11526" width="9.140625" style="223"/>
    <col min="11527" max="11527" width="11.7109375" style="223" customWidth="1"/>
    <col min="11528" max="11778" width="9.140625" style="223"/>
    <col min="11779" max="11780" width="21.85546875" style="223" customWidth="1"/>
    <col min="11781" max="11781" width="17.42578125" style="223" customWidth="1"/>
    <col min="11782" max="11782" width="9.140625" style="223"/>
    <col min="11783" max="11783" width="11.7109375" style="223" customWidth="1"/>
    <col min="11784" max="12034" width="9.140625" style="223"/>
    <col min="12035" max="12036" width="21.85546875" style="223" customWidth="1"/>
    <col min="12037" max="12037" width="17.42578125" style="223" customWidth="1"/>
    <col min="12038" max="12038" width="9.140625" style="223"/>
    <col min="12039" max="12039" width="11.7109375" style="223" customWidth="1"/>
    <col min="12040" max="12290" width="9.140625" style="223"/>
    <col min="12291" max="12292" width="21.85546875" style="223" customWidth="1"/>
    <col min="12293" max="12293" width="17.42578125" style="223" customWidth="1"/>
    <col min="12294" max="12294" width="9.140625" style="223"/>
    <col min="12295" max="12295" width="11.7109375" style="223" customWidth="1"/>
    <col min="12296" max="12546" width="9.140625" style="223"/>
    <col min="12547" max="12548" width="21.85546875" style="223" customWidth="1"/>
    <col min="12549" max="12549" width="17.42578125" style="223" customWidth="1"/>
    <col min="12550" max="12550" width="9.140625" style="223"/>
    <col min="12551" max="12551" width="11.7109375" style="223" customWidth="1"/>
    <col min="12552" max="12802" width="9.140625" style="223"/>
    <col min="12803" max="12804" width="21.85546875" style="223" customWidth="1"/>
    <col min="12805" max="12805" width="17.42578125" style="223" customWidth="1"/>
    <col min="12806" max="12806" width="9.140625" style="223"/>
    <col min="12807" max="12807" width="11.7109375" style="223" customWidth="1"/>
    <col min="12808" max="13058" width="9.140625" style="223"/>
    <col min="13059" max="13060" width="21.85546875" style="223" customWidth="1"/>
    <col min="13061" max="13061" width="17.42578125" style="223" customWidth="1"/>
    <col min="13062" max="13062" width="9.140625" style="223"/>
    <col min="13063" max="13063" width="11.7109375" style="223" customWidth="1"/>
    <col min="13064" max="13314" width="9.140625" style="223"/>
    <col min="13315" max="13316" width="21.85546875" style="223" customWidth="1"/>
    <col min="13317" max="13317" width="17.42578125" style="223" customWidth="1"/>
    <col min="13318" max="13318" width="9.140625" style="223"/>
    <col min="13319" max="13319" width="11.7109375" style="223" customWidth="1"/>
    <col min="13320" max="13570" width="9.140625" style="223"/>
    <col min="13571" max="13572" width="21.85546875" style="223" customWidth="1"/>
    <col min="13573" max="13573" width="17.42578125" style="223" customWidth="1"/>
    <col min="13574" max="13574" width="9.140625" style="223"/>
    <col min="13575" max="13575" width="11.7109375" style="223" customWidth="1"/>
    <col min="13576" max="13826" width="9.140625" style="223"/>
    <col min="13827" max="13828" width="21.85546875" style="223" customWidth="1"/>
    <col min="13829" max="13829" width="17.42578125" style="223" customWidth="1"/>
    <col min="13830" max="13830" width="9.140625" style="223"/>
    <col min="13831" max="13831" width="11.7109375" style="223" customWidth="1"/>
    <col min="13832" max="14082" width="9.140625" style="223"/>
    <col min="14083" max="14084" width="21.85546875" style="223" customWidth="1"/>
    <col min="14085" max="14085" width="17.42578125" style="223" customWidth="1"/>
    <col min="14086" max="14086" width="9.140625" style="223"/>
    <col min="14087" max="14087" width="11.7109375" style="223" customWidth="1"/>
    <col min="14088" max="14338" width="9.140625" style="223"/>
    <col min="14339" max="14340" width="21.85546875" style="223" customWidth="1"/>
    <col min="14341" max="14341" width="17.42578125" style="223" customWidth="1"/>
    <col min="14342" max="14342" width="9.140625" style="223"/>
    <col min="14343" max="14343" width="11.7109375" style="223" customWidth="1"/>
    <col min="14344" max="14594" width="9.140625" style="223"/>
    <col min="14595" max="14596" width="21.85546875" style="223" customWidth="1"/>
    <col min="14597" max="14597" width="17.42578125" style="223" customWidth="1"/>
    <col min="14598" max="14598" width="9.140625" style="223"/>
    <col min="14599" max="14599" width="11.7109375" style="223" customWidth="1"/>
    <col min="14600" max="14850" width="9.140625" style="223"/>
    <col min="14851" max="14852" width="21.85546875" style="223" customWidth="1"/>
    <col min="14853" max="14853" width="17.42578125" style="223" customWidth="1"/>
    <col min="14854" max="14854" width="9.140625" style="223"/>
    <col min="14855" max="14855" width="11.7109375" style="223" customWidth="1"/>
    <col min="14856" max="15106" width="9.140625" style="223"/>
    <col min="15107" max="15108" width="21.85546875" style="223" customWidth="1"/>
    <col min="15109" max="15109" width="17.42578125" style="223" customWidth="1"/>
    <col min="15110" max="15110" width="9.140625" style="223"/>
    <col min="15111" max="15111" width="11.7109375" style="223" customWidth="1"/>
    <col min="15112" max="15362" width="9.140625" style="223"/>
    <col min="15363" max="15364" width="21.85546875" style="223" customWidth="1"/>
    <col min="15365" max="15365" width="17.42578125" style="223" customWidth="1"/>
    <col min="15366" max="15366" width="9.140625" style="223"/>
    <col min="15367" max="15367" width="11.7109375" style="223" customWidth="1"/>
    <col min="15368" max="15618" width="9.140625" style="223"/>
    <col min="15619" max="15620" width="21.85546875" style="223" customWidth="1"/>
    <col min="15621" max="15621" width="17.42578125" style="223" customWidth="1"/>
    <col min="15622" max="15622" width="9.140625" style="223"/>
    <col min="15623" max="15623" width="11.7109375" style="223" customWidth="1"/>
    <col min="15624" max="15874" width="9.140625" style="223"/>
    <col min="15875" max="15876" width="21.85546875" style="223" customWidth="1"/>
    <col min="15877" max="15877" width="17.42578125" style="223" customWidth="1"/>
    <col min="15878" max="15878" width="9.140625" style="223"/>
    <col min="15879" max="15879" width="11.7109375" style="223" customWidth="1"/>
    <col min="15880" max="16130" width="9.140625" style="223"/>
    <col min="16131" max="16132" width="21.85546875" style="223" customWidth="1"/>
    <col min="16133" max="16133" width="17.42578125" style="223" customWidth="1"/>
    <col min="16134" max="16134" width="9.140625" style="223"/>
    <col min="16135" max="16135" width="11.7109375" style="223" customWidth="1"/>
    <col min="16136" max="16384" width="9.140625" style="223"/>
  </cols>
  <sheetData>
    <row r="1" spans="1:18" x14ac:dyDescent="0.2">
      <c r="A1" s="221" t="s">
        <v>94</v>
      </c>
    </row>
    <row r="2" spans="1:18" x14ac:dyDescent="0.2">
      <c r="A2" s="475"/>
    </row>
    <row r="3" spans="1:18" ht="15.75" x14ac:dyDescent="0.25">
      <c r="A3" s="472" t="s">
        <v>325</v>
      </c>
    </row>
    <row r="6" spans="1:18" ht="41.25" customHeight="1" x14ac:dyDescent="0.2">
      <c r="A6" s="186" t="s">
        <v>293</v>
      </c>
      <c r="B6" s="186"/>
      <c r="C6" s="482"/>
      <c r="D6" s="482"/>
      <c r="E6" s="483" t="s">
        <v>142</v>
      </c>
    </row>
    <row r="7" spans="1:18" x14ac:dyDescent="0.2">
      <c r="C7" s="473"/>
      <c r="D7" s="473"/>
      <c r="E7" s="477"/>
      <c r="J7" s="471" t="s">
        <v>326</v>
      </c>
      <c r="K7" s="471" t="s">
        <v>313</v>
      </c>
      <c r="L7" s="476" t="s">
        <v>142</v>
      </c>
      <c r="N7" s="471" t="s">
        <v>328</v>
      </c>
      <c r="O7" s="471" t="s">
        <v>313</v>
      </c>
      <c r="P7" s="476" t="s">
        <v>142</v>
      </c>
    </row>
    <row r="8" spans="1:18" x14ac:dyDescent="0.2">
      <c r="A8" s="223" t="s">
        <v>21</v>
      </c>
      <c r="C8" s="478"/>
      <c r="D8" s="478"/>
      <c r="E8" s="478">
        <v>0.56364599999999998</v>
      </c>
      <c r="I8" s="223" t="s">
        <v>21</v>
      </c>
      <c r="J8" s="471">
        <v>3146</v>
      </c>
      <c r="K8" s="471">
        <v>475500</v>
      </c>
      <c r="L8" s="471">
        <f>J8+K8</f>
        <v>478646</v>
      </c>
      <c r="O8" s="471">
        <v>85000</v>
      </c>
      <c r="P8" s="471">
        <f>N8+O8</f>
        <v>85000</v>
      </c>
    </row>
    <row r="9" spans="1:18" x14ac:dyDescent="0.2">
      <c r="A9" s="223" t="s">
        <v>24</v>
      </c>
      <c r="C9" s="478"/>
      <c r="D9" s="478"/>
      <c r="E9" s="478">
        <v>0.49133700000000002</v>
      </c>
      <c r="G9" s="478"/>
      <c r="I9" s="223" t="s">
        <v>24</v>
      </c>
      <c r="J9" s="471">
        <v>406150</v>
      </c>
      <c r="L9" s="471">
        <f t="shared" ref="L9:L12" si="0">J9+K9</f>
        <v>406150</v>
      </c>
      <c r="N9" s="471">
        <v>85187</v>
      </c>
      <c r="P9" s="471">
        <f>N9+O9</f>
        <v>85187</v>
      </c>
      <c r="Q9" s="478"/>
    </row>
    <row r="10" spans="1:18" x14ac:dyDescent="0.2">
      <c r="A10" s="223" t="s">
        <v>314</v>
      </c>
      <c r="C10" s="478"/>
      <c r="D10" s="478"/>
      <c r="E10" s="478">
        <v>1.903E-3</v>
      </c>
      <c r="I10" s="223" t="s">
        <v>314</v>
      </c>
      <c r="J10" s="471">
        <v>1903</v>
      </c>
      <c r="L10" s="471">
        <f t="shared" si="0"/>
        <v>1903</v>
      </c>
      <c r="P10" s="471">
        <f>N10+O10</f>
        <v>0</v>
      </c>
    </row>
    <row r="11" spans="1:18" x14ac:dyDescent="0.2">
      <c r="A11" s="223" t="s">
        <v>315</v>
      </c>
      <c r="C11" s="478"/>
      <c r="D11" s="478"/>
      <c r="E11" s="478">
        <v>0.37040499999999998</v>
      </c>
      <c r="I11" s="223" t="s">
        <v>315</v>
      </c>
      <c r="J11" s="471">
        <v>284305</v>
      </c>
      <c r="L11" s="471">
        <f t="shared" si="0"/>
        <v>284305</v>
      </c>
      <c r="N11" s="471">
        <f>71954+11501+2645</f>
        <v>86100</v>
      </c>
      <c r="P11" s="471">
        <f>N11+O11</f>
        <v>86100</v>
      </c>
    </row>
    <row r="12" spans="1:18" x14ac:dyDescent="0.2">
      <c r="A12" s="186" t="s">
        <v>40</v>
      </c>
      <c r="B12" s="186"/>
      <c r="C12" s="484"/>
      <c r="D12" s="484"/>
      <c r="E12" s="484">
        <v>0.76930500000000002</v>
      </c>
      <c r="I12" s="223" t="s">
        <v>40</v>
      </c>
      <c r="J12" s="471">
        <v>768958</v>
      </c>
      <c r="L12" s="471">
        <f t="shared" si="0"/>
        <v>768958</v>
      </c>
      <c r="N12" s="471">
        <v>347</v>
      </c>
      <c r="P12" s="471">
        <f>N12+O12</f>
        <v>347</v>
      </c>
      <c r="R12" s="478"/>
    </row>
    <row r="13" spans="1:18" x14ac:dyDescent="0.2">
      <c r="A13" s="223" t="s">
        <v>42</v>
      </c>
      <c r="C13" s="478"/>
      <c r="D13" s="478"/>
      <c r="E13" s="478">
        <v>2.196596</v>
      </c>
      <c r="I13" s="223" t="s">
        <v>42</v>
      </c>
      <c r="J13" s="471">
        <f>SUM(J8:J12)</f>
        <v>1464462</v>
      </c>
      <c r="L13" s="471">
        <f>SUM(L8:L12)</f>
        <v>1939962</v>
      </c>
      <c r="N13" s="471">
        <f>SUM(N8:N12)</f>
        <v>171634</v>
      </c>
      <c r="P13" s="471">
        <f>SUM(P8:P12)</f>
        <v>256634</v>
      </c>
    </row>
    <row r="14" spans="1:18" x14ac:dyDescent="0.2">
      <c r="C14" s="478"/>
      <c r="D14" s="478"/>
      <c r="E14" s="478"/>
    </row>
    <row r="15" spans="1:18" x14ac:dyDescent="0.2">
      <c r="A15" s="223" t="s">
        <v>289</v>
      </c>
      <c r="C15" s="478"/>
      <c r="D15" s="478"/>
      <c r="E15" s="478">
        <v>0.180038</v>
      </c>
      <c r="I15" s="223" t="s">
        <v>289</v>
      </c>
      <c r="J15" s="471">
        <v>151488</v>
      </c>
      <c r="L15" s="471">
        <f>J15+K15</f>
        <v>151488</v>
      </c>
      <c r="N15" s="471">
        <f>27200+1350</f>
        <v>28550</v>
      </c>
      <c r="P15" s="471">
        <f>N15+O15</f>
        <v>28550</v>
      </c>
    </row>
    <row r="16" spans="1:18" x14ac:dyDescent="0.2">
      <c r="A16" s="223" t="s">
        <v>55</v>
      </c>
      <c r="C16" s="478"/>
      <c r="D16" s="478"/>
      <c r="E16" s="478">
        <v>0.486286</v>
      </c>
      <c r="I16" s="223" t="s">
        <v>55</v>
      </c>
      <c r="J16" s="471">
        <v>346833</v>
      </c>
      <c r="L16" s="471">
        <f t="shared" ref="L16:L17" si="1">J16+K16</f>
        <v>346833</v>
      </c>
      <c r="N16" s="471">
        <v>139453</v>
      </c>
      <c r="P16" s="471">
        <f>N16+O16</f>
        <v>139453</v>
      </c>
    </row>
    <row r="17" spans="1:17" x14ac:dyDescent="0.2">
      <c r="A17" s="186" t="s">
        <v>316</v>
      </c>
      <c r="B17" s="186"/>
      <c r="C17" s="484"/>
      <c r="D17" s="484"/>
      <c r="E17" s="484">
        <v>0.112232</v>
      </c>
      <c r="I17" s="223" t="s">
        <v>316</v>
      </c>
      <c r="J17" s="471">
        <v>132</v>
      </c>
      <c r="K17" s="471">
        <v>95100</v>
      </c>
      <c r="L17" s="471">
        <f t="shared" si="1"/>
        <v>95232</v>
      </c>
      <c r="O17" s="471">
        <f>O8*0.2</f>
        <v>17000</v>
      </c>
      <c r="P17" s="471">
        <f>N17+O17</f>
        <v>17000</v>
      </c>
    </row>
    <row r="18" spans="1:17" x14ac:dyDescent="0.2">
      <c r="A18" s="223" t="s">
        <v>59</v>
      </c>
      <c r="C18" s="478"/>
      <c r="D18" s="478"/>
      <c r="E18" s="478">
        <v>0.77855600000000003</v>
      </c>
      <c r="I18" s="223" t="s">
        <v>59</v>
      </c>
      <c r="J18" s="471">
        <f>SUM(J15:J17)</f>
        <v>498453</v>
      </c>
      <c r="L18" s="471">
        <f>SUM(L15:L17)</f>
        <v>593553</v>
      </c>
      <c r="N18" s="471">
        <f>SUM(N15:N17)</f>
        <v>168003</v>
      </c>
      <c r="P18" s="471">
        <f>SUM(P15:P17)</f>
        <v>185003</v>
      </c>
    </row>
    <row r="19" spans="1:17" x14ac:dyDescent="0.2">
      <c r="C19" s="478"/>
      <c r="D19" s="478"/>
      <c r="E19" s="478"/>
    </row>
    <row r="20" spans="1:17" x14ac:dyDescent="0.2">
      <c r="A20" s="223" t="s">
        <v>317</v>
      </c>
      <c r="C20" s="478"/>
      <c r="D20" s="478"/>
      <c r="E20" s="478">
        <v>1.41804</v>
      </c>
      <c r="I20" s="223" t="s">
        <v>317</v>
      </c>
      <c r="J20" s="471">
        <f>J13-J18</f>
        <v>966009</v>
      </c>
      <c r="L20" s="471">
        <f>L13-L18</f>
        <v>1346409</v>
      </c>
      <c r="N20" s="471">
        <f>N13-N18</f>
        <v>3631</v>
      </c>
      <c r="P20" s="471">
        <f>P13-P18</f>
        <v>71631</v>
      </c>
      <c r="Q20" s="478"/>
    </row>
    <row r="21" spans="1:17" x14ac:dyDescent="0.2">
      <c r="C21" s="478"/>
      <c r="D21" s="479"/>
      <c r="E21" s="478"/>
    </row>
    <row r="22" spans="1:17" x14ac:dyDescent="0.2">
      <c r="A22" s="223" t="s">
        <v>318</v>
      </c>
      <c r="C22" s="478"/>
      <c r="D22" s="478"/>
      <c r="E22" s="478">
        <v>2.7830550000000001</v>
      </c>
      <c r="I22" s="223" t="s">
        <v>318</v>
      </c>
      <c r="L22" s="471">
        <v>2503655</v>
      </c>
      <c r="P22" s="471">
        <v>279400</v>
      </c>
    </row>
    <row r="23" spans="1:17" x14ac:dyDescent="0.2">
      <c r="A23" s="223" t="s">
        <v>22</v>
      </c>
      <c r="C23" s="478"/>
      <c r="D23" s="478"/>
      <c r="E23" s="478">
        <v>1.3650150000000001</v>
      </c>
      <c r="G23" s="474"/>
      <c r="I23" s="223" t="s">
        <v>22</v>
      </c>
      <c r="L23" s="471">
        <f>L22-L20</f>
        <v>1157246</v>
      </c>
      <c r="P23" s="471">
        <f>P22-P20</f>
        <v>207769</v>
      </c>
    </row>
    <row r="24" spans="1:17" x14ac:dyDescent="0.2">
      <c r="C24" s="478"/>
      <c r="D24" s="478"/>
      <c r="E24" s="478"/>
    </row>
    <row r="25" spans="1:17" x14ac:dyDescent="0.2">
      <c r="A25" s="223" t="s">
        <v>319</v>
      </c>
      <c r="C25" s="478"/>
      <c r="D25" s="478"/>
      <c r="E25" s="478"/>
      <c r="I25" s="223" t="s">
        <v>319</v>
      </c>
    </row>
    <row r="26" spans="1:17" x14ac:dyDescent="0.2">
      <c r="A26" s="223" t="s">
        <v>320</v>
      </c>
      <c r="C26" s="478"/>
      <c r="D26" s="478"/>
      <c r="E26" s="478">
        <v>-2.7830550000000001</v>
      </c>
      <c r="I26" s="223" t="s">
        <v>320</v>
      </c>
      <c r="L26" s="471">
        <f>-L22</f>
        <v>-2503655</v>
      </c>
      <c r="P26" s="471">
        <f>-P22</f>
        <v>-279400</v>
      </c>
    </row>
    <row r="27" spans="1:17" x14ac:dyDescent="0.2">
      <c r="A27" s="186" t="s">
        <v>321</v>
      </c>
      <c r="B27" s="186"/>
      <c r="C27" s="484"/>
      <c r="D27" s="484"/>
      <c r="E27" s="484">
        <v>0.76930500000000002</v>
      </c>
      <c r="I27" s="223" t="s">
        <v>321</v>
      </c>
      <c r="L27" s="471">
        <f>L12</f>
        <v>768958</v>
      </c>
      <c r="P27" s="471">
        <f>P12</f>
        <v>347</v>
      </c>
    </row>
    <row r="28" spans="1:17" x14ac:dyDescent="0.2">
      <c r="A28" s="223" t="s">
        <v>329</v>
      </c>
      <c r="C28" s="478"/>
      <c r="D28" s="478"/>
      <c r="E28" s="478">
        <v>-2.0137499999999999</v>
      </c>
      <c r="I28" s="223" t="s">
        <v>322</v>
      </c>
      <c r="L28" s="471">
        <f>L26+L27</f>
        <v>-1734697</v>
      </c>
      <c r="P28" s="471">
        <f>P26+P27</f>
        <v>-279053</v>
      </c>
    </row>
    <row r="29" spans="1:17" x14ac:dyDescent="0.2">
      <c r="C29" s="478"/>
      <c r="D29" s="478"/>
      <c r="E29" s="478"/>
    </row>
    <row r="30" spans="1:17" hidden="1" x14ac:dyDescent="0.2">
      <c r="A30" s="481" t="s">
        <v>327</v>
      </c>
      <c r="C30" s="478"/>
      <c r="D30" s="478"/>
      <c r="E30" s="478"/>
      <c r="I30" s="223" t="s">
        <v>327</v>
      </c>
    </row>
    <row r="31" spans="1:17" hidden="1" x14ac:dyDescent="0.2">
      <c r="A31" s="481" t="s">
        <v>8</v>
      </c>
      <c r="C31" s="478"/>
      <c r="D31" s="478"/>
      <c r="E31" s="480"/>
      <c r="I31" s="223" t="s">
        <v>8</v>
      </c>
    </row>
    <row r="32" spans="1:17" hidden="1" x14ac:dyDescent="0.2">
      <c r="A32" s="481" t="s">
        <v>323</v>
      </c>
      <c r="C32" s="478"/>
      <c r="D32" s="478"/>
      <c r="E32" s="478"/>
      <c r="I32" s="223" t="s">
        <v>323</v>
      </c>
    </row>
    <row r="33" spans="1:9" hidden="1" x14ac:dyDescent="0.2">
      <c r="A33" s="481" t="s">
        <v>324</v>
      </c>
      <c r="C33" s="478"/>
      <c r="D33" s="478"/>
      <c r="E33" s="478"/>
      <c r="I33" s="223" t="s">
        <v>324</v>
      </c>
    </row>
    <row r="34" spans="1:9" x14ac:dyDescent="0.2">
      <c r="C34" s="478"/>
      <c r="D34" s="478"/>
      <c r="E34" s="478"/>
    </row>
    <row r="35" spans="1:9" x14ac:dyDescent="0.2">
      <c r="C35" s="478"/>
      <c r="D35" s="478"/>
      <c r="E35" s="47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E31"/>
  <sheetViews>
    <sheetView workbookViewId="0">
      <selection activeCell="E23" sqref="E23"/>
    </sheetView>
  </sheetViews>
  <sheetFormatPr defaultRowHeight="12.75" x14ac:dyDescent="0.2"/>
  <cols>
    <col min="1" max="1" width="71" style="174" bestFit="1" customWidth="1"/>
    <col min="2" max="4" width="11.5703125" style="173" customWidth="1"/>
    <col min="5" max="5" width="10.7109375" style="174" customWidth="1"/>
    <col min="6" max="16384" width="9.140625" style="174"/>
  </cols>
  <sheetData>
    <row r="1" spans="1:5" x14ac:dyDescent="0.2">
      <c r="A1" s="127" t="s">
        <v>94</v>
      </c>
      <c r="B1" s="127"/>
      <c r="C1" s="127"/>
      <c r="D1" s="127"/>
    </row>
    <row r="2" spans="1:5" x14ac:dyDescent="0.2">
      <c r="A2" s="231"/>
    </row>
    <row r="3" spans="1:5" ht="15.75" x14ac:dyDescent="0.25">
      <c r="A3" s="94" t="s">
        <v>158</v>
      </c>
      <c r="B3" s="177"/>
      <c r="C3" s="129"/>
      <c r="D3" s="177"/>
    </row>
    <row r="4" spans="1:5" x14ac:dyDescent="0.2">
      <c r="C4" s="227"/>
      <c r="E4" s="90"/>
    </row>
    <row r="5" spans="1:5" x14ac:dyDescent="0.2">
      <c r="B5" s="206"/>
      <c r="C5" s="206"/>
      <c r="D5" s="206"/>
      <c r="E5" s="90"/>
    </row>
    <row r="6" spans="1:5" x14ac:dyDescent="0.2">
      <c r="A6" s="97" t="s">
        <v>293</v>
      </c>
      <c r="B6" s="145" t="str">
        <f>KONSERNITULOSLASKELMA!B5</f>
        <v>1-3/2014</v>
      </c>
      <c r="C6" s="145" t="str">
        <f>KONSERNITULOSLASKELMA!C5</f>
        <v>1-3/2013</v>
      </c>
      <c r="D6" s="145" t="str">
        <f>KONSERNITULOSLASKELMA!E5</f>
        <v>1-12/2013</v>
      </c>
      <c r="E6" s="95"/>
    </row>
    <row r="7" spans="1:5" x14ac:dyDescent="0.2">
      <c r="A7" s="90"/>
      <c r="B7" s="111"/>
      <c r="C7" s="111"/>
      <c r="D7" s="111"/>
      <c r="E7" s="91"/>
    </row>
    <row r="8" spans="1:5" x14ac:dyDescent="0.2">
      <c r="A8" s="90" t="s">
        <v>8</v>
      </c>
      <c r="B8" s="166">
        <f>KONSERNITULOSLASKELMA!B20</f>
        <v>2.1484599999999991</v>
      </c>
      <c r="C8" s="166">
        <f>KONSERNITULOSLASKELMA!C20</f>
        <v>6.2980000000000125</v>
      </c>
      <c r="D8" s="111">
        <v>33.200000000000003</v>
      </c>
      <c r="E8" s="96"/>
    </row>
    <row r="9" spans="1:5" x14ac:dyDescent="0.2">
      <c r="A9" s="90"/>
      <c r="B9" s="111"/>
      <c r="C9" s="111"/>
      <c r="D9" s="111"/>
      <c r="E9" s="96"/>
    </row>
    <row r="10" spans="1:5" ht="12.75" customHeight="1" x14ac:dyDescent="0.2">
      <c r="A10" s="90" t="s">
        <v>154</v>
      </c>
      <c r="B10" s="111"/>
      <c r="C10" s="111"/>
      <c r="D10" s="111"/>
      <c r="E10" s="91"/>
    </row>
    <row r="11" spans="1:5" ht="12.75" customHeight="1" x14ac:dyDescent="0.2">
      <c r="A11" s="111" t="s">
        <v>249</v>
      </c>
      <c r="B11" s="111"/>
      <c r="C11" s="111"/>
      <c r="D11" s="112">
        <v>-0.5</v>
      </c>
      <c r="E11" s="91"/>
    </row>
    <row r="12" spans="1:5" ht="12.75" customHeight="1" x14ac:dyDescent="0.2">
      <c r="A12" s="111" t="s">
        <v>250</v>
      </c>
      <c r="B12" s="112"/>
      <c r="C12" s="112"/>
      <c r="D12" s="112">
        <v>5</v>
      </c>
      <c r="E12" s="91"/>
    </row>
    <row r="13" spans="1:5" ht="12.75" customHeight="1" x14ac:dyDescent="0.2">
      <c r="A13" s="90" t="s">
        <v>311</v>
      </c>
      <c r="B13" s="112">
        <f>6.356</f>
        <v>6.3559999999999999</v>
      </c>
      <c r="C13" s="112"/>
      <c r="D13" s="90"/>
      <c r="E13" s="91"/>
    </row>
    <row r="14" spans="1:5" ht="12.75" hidden="1" customHeight="1" x14ac:dyDescent="0.2">
      <c r="A14" s="90" t="s">
        <v>205</v>
      </c>
      <c r="B14" s="112"/>
      <c r="C14" s="112"/>
      <c r="D14" s="112"/>
      <c r="E14" s="91"/>
    </row>
    <row r="15" spans="1:5" ht="12.75" hidden="1" customHeight="1" x14ac:dyDescent="0.2">
      <c r="A15" s="90" t="s">
        <v>187</v>
      </c>
      <c r="B15" s="223"/>
      <c r="C15" s="223"/>
      <c r="D15" s="223"/>
      <c r="E15" s="91"/>
    </row>
    <row r="16" spans="1:5" ht="12.75" hidden="1" customHeight="1" x14ac:dyDescent="0.2">
      <c r="A16" s="90" t="s">
        <v>191</v>
      </c>
      <c r="B16" s="166"/>
      <c r="C16" s="166"/>
      <c r="D16" s="166"/>
      <c r="E16" s="91"/>
    </row>
    <row r="17" spans="1:5" ht="12.75" customHeight="1" x14ac:dyDescent="0.2">
      <c r="A17" s="90" t="s">
        <v>310</v>
      </c>
      <c r="B17" s="112">
        <v>-1.0660000000000001</v>
      </c>
      <c r="C17" s="112"/>
      <c r="D17" s="112"/>
      <c r="E17" s="91"/>
    </row>
    <row r="18" spans="1:5" ht="12.75" customHeight="1" x14ac:dyDescent="0.2">
      <c r="A18" s="90" t="s">
        <v>288</v>
      </c>
      <c r="B18" s="112"/>
      <c r="C18" s="112"/>
      <c r="D18" s="112">
        <v>7</v>
      </c>
      <c r="E18" s="91"/>
    </row>
    <row r="19" spans="1:5" ht="12.75" customHeight="1" x14ac:dyDescent="0.2">
      <c r="A19" s="90" t="s">
        <v>286</v>
      </c>
      <c r="B19" s="112"/>
      <c r="C19" s="112"/>
      <c r="D19" s="112">
        <v>5</v>
      </c>
      <c r="E19" s="91"/>
    </row>
    <row r="20" spans="1:5" ht="12.75" customHeight="1" x14ac:dyDescent="0.2">
      <c r="A20" s="90" t="s">
        <v>287</v>
      </c>
      <c r="B20" s="112"/>
      <c r="C20" s="112"/>
      <c r="D20" s="112">
        <v>1.2</v>
      </c>
      <c r="E20" s="91"/>
    </row>
    <row r="21" spans="1:5" x14ac:dyDescent="0.2">
      <c r="A21" s="97" t="s">
        <v>174</v>
      </c>
      <c r="B21" s="186"/>
      <c r="C21" s="186">
        <v>0.5</v>
      </c>
      <c r="D21" s="254">
        <v>1</v>
      </c>
      <c r="E21" s="175"/>
    </row>
    <row r="22" spans="1:5" x14ac:dyDescent="0.2">
      <c r="A22" s="90" t="s">
        <v>155</v>
      </c>
      <c r="B22" s="166">
        <f>B8+B13+B17</f>
        <v>7.4384599999999983</v>
      </c>
      <c r="C22" s="166">
        <f>C8+C21</f>
        <v>6.7980000000000125</v>
      </c>
      <c r="D22" s="166">
        <v>51.800000000000004</v>
      </c>
    </row>
    <row r="23" spans="1:5" x14ac:dyDescent="0.2">
      <c r="B23" s="269"/>
      <c r="C23" s="269"/>
    </row>
    <row r="24" spans="1:5" x14ac:dyDescent="0.2">
      <c r="A24" s="89"/>
      <c r="B24" s="516"/>
      <c r="C24" s="165"/>
      <c r="D24" s="165"/>
    </row>
    <row r="25" spans="1:5" x14ac:dyDescent="0.2">
      <c r="B25" s="468"/>
      <c r="C25" s="468"/>
    </row>
    <row r="28" spans="1:5" x14ac:dyDescent="0.2">
      <c r="B28" s="523"/>
    </row>
    <row r="31" spans="1:5" x14ac:dyDescent="0.2">
      <c r="B31" s="468"/>
      <c r="C31" s="468"/>
    </row>
  </sheetData>
  <phoneticPr fontId="5" type="noConversion"/>
  <pageMargins left="0.75" right="0.75" top="1" bottom="1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H39"/>
  <sheetViews>
    <sheetView zoomScaleNormal="100" workbookViewId="0">
      <selection activeCell="C23" sqref="C23"/>
    </sheetView>
  </sheetViews>
  <sheetFormatPr defaultRowHeight="12.75" x14ac:dyDescent="0.2"/>
  <cols>
    <col min="1" max="1" width="50.42578125" style="39" customWidth="1"/>
    <col min="2" max="4" width="11.5703125" style="39" customWidth="1"/>
    <col min="5" max="5" width="11.140625" style="39" customWidth="1"/>
    <col min="6" max="6" width="9.140625" style="39"/>
    <col min="7" max="7" width="12.28515625" style="39" bestFit="1" customWidth="1"/>
    <col min="8" max="16384" width="9.140625" style="39"/>
  </cols>
  <sheetData>
    <row r="1" spans="1:7" x14ac:dyDescent="0.2">
      <c r="A1" s="127" t="s">
        <v>94</v>
      </c>
      <c r="B1" s="127"/>
      <c r="C1" s="127"/>
      <c r="D1" s="127"/>
    </row>
    <row r="2" spans="1:7" x14ac:dyDescent="0.2">
      <c r="A2" s="306"/>
      <c r="B2" s="38"/>
      <c r="C2" s="38"/>
      <c r="D2" s="38"/>
    </row>
    <row r="3" spans="1:7" ht="15.75" x14ac:dyDescent="0.25">
      <c r="A3" s="67" t="s">
        <v>95</v>
      </c>
      <c r="B3" s="67"/>
      <c r="C3" s="227"/>
      <c r="D3" s="202"/>
    </row>
    <row r="4" spans="1:7" x14ac:dyDescent="0.2">
      <c r="A4" s="40"/>
      <c r="B4" s="40"/>
      <c r="C4" s="213"/>
      <c r="D4" s="313"/>
    </row>
    <row r="5" spans="1:7" x14ac:dyDescent="0.2">
      <c r="A5" s="41"/>
      <c r="B5" s="163" t="str">
        <f>KONSERNITULOSLASKELMA!B5</f>
        <v>1-3/2014</v>
      </c>
      <c r="C5" s="163" t="str">
        <f>KONSERNITULOSLASKELMA!C5</f>
        <v>1-3/2013</v>
      </c>
      <c r="D5" s="163" t="s">
        <v>252</v>
      </c>
    </row>
    <row r="6" spans="1:7" x14ac:dyDescent="0.2">
      <c r="A6" s="42"/>
      <c r="B6" s="155"/>
      <c r="C6" s="155"/>
    </row>
    <row r="7" spans="1:7" x14ac:dyDescent="0.2">
      <c r="A7" s="37" t="s">
        <v>17</v>
      </c>
      <c r="B7" s="98">
        <v>-0.42</v>
      </c>
      <c r="C7" s="98">
        <v>0.12</v>
      </c>
      <c r="D7" s="98">
        <v>0.56999999999999995</v>
      </c>
    </row>
    <row r="8" spans="1:7" x14ac:dyDescent="0.2">
      <c r="A8" s="37" t="s">
        <v>18</v>
      </c>
      <c r="B8" s="98">
        <v>-0.42</v>
      </c>
      <c r="C8" s="98">
        <v>0.12</v>
      </c>
      <c r="D8" s="98">
        <v>0.56999999999999995</v>
      </c>
    </row>
    <row r="9" spans="1:7" x14ac:dyDescent="0.2">
      <c r="A9" s="37" t="s">
        <v>97</v>
      </c>
      <c r="B9" s="98">
        <v>0.35379571009874416</v>
      </c>
      <c r="C9" s="98">
        <v>0.7</v>
      </c>
      <c r="D9" s="98">
        <v>2.23</v>
      </c>
    </row>
    <row r="10" spans="1:7" x14ac:dyDescent="0.2">
      <c r="A10" s="37" t="s">
        <v>100</v>
      </c>
      <c r="B10" s="522">
        <v>-2.9889999999999999</v>
      </c>
      <c r="C10" s="156">
        <v>0.9</v>
      </c>
      <c r="D10" s="156">
        <v>12.4</v>
      </c>
    </row>
    <row r="11" spans="1:7" x14ac:dyDescent="0.2">
      <c r="A11" s="37" t="s">
        <v>299</v>
      </c>
      <c r="B11" s="369">
        <v>8.9979999999999993</v>
      </c>
      <c r="C11" s="369">
        <v>5.9189999999999996</v>
      </c>
      <c r="D11" s="369">
        <v>32.667999999999999</v>
      </c>
    </row>
    <row r="12" spans="1:7" x14ac:dyDescent="0.2">
      <c r="A12" s="37" t="s">
        <v>300</v>
      </c>
      <c r="B12" s="369">
        <v>10.210378502869499</v>
      </c>
      <c r="C12" s="369">
        <v>10.577999999999999</v>
      </c>
      <c r="D12" s="369">
        <v>54.003</v>
      </c>
      <c r="E12" s="265"/>
      <c r="F12" s="265"/>
      <c r="G12" s="265"/>
    </row>
    <row r="13" spans="1:7" x14ac:dyDescent="0.2">
      <c r="A13" s="37"/>
      <c r="B13" s="37"/>
      <c r="C13" s="153"/>
      <c r="D13" s="153"/>
    </row>
    <row r="14" spans="1:7" x14ac:dyDescent="0.2">
      <c r="A14" s="211" t="s">
        <v>96</v>
      </c>
      <c r="B14" s="98">
        <v>4.53</v>
      </c>
      <c r="C14" s="98">
        <v>5.55</v>
      </c>
      <c r="D14" s="98">
        <v>5.46</v>
      </c>
      <c r="E14" s="265"/>
    </row>
    <row r="15" spans="1:7" hidden="1" x14ac:dyDescent="0.2">
      <c r="A15" s="211" t="s">
        <v>279</v>
      </c>
      <c r="B15" s="98"/>
      <c r="C15" s="98"/>
      <c r="D15" s="98">
        <v>0.5</v>
      </c>
      <c r="E15" s="265"/>
    </row>
    <row r="16" spans="1:7" hidden="1" x14ac:dyDescent="0.2">
      <c r="A16" s="333" t="s">
        <v>285</v>
      </c>
      <c r="B16" s="334"/>
      <c r="C16" s="334"/>
      <c r="D16" s="334">
        <v>87.23</v>
      </c>
      <c r="E16" s="265"/>
    </row>
    <row r="17" spans="1:8" hidden="1" x14ac:dyDescent="0.2">
      <c r="A17" s="211" t="s">
        <v>280</v>
      </c>
      <c r="B17" s="98"/>
      <c r="C17" s="98"/>
      <c r="D17" s="98">
        <v>3.3</v>
      </c>
      <c r="E17" s="265"/>
    </row>
    <row r="18" spans="1:8" hidden="1" x14ac:dyDescent="0.2">
      <c r="A18" s="211" t="s">
        <v>259</v>
      </c>
      <c r="B18" s="98"/>
      <c r="C18" s="98"/>
      <c r="D18" s="98">
        <v>0</v>
      </c>
      <c r="E18" s="322"/>
    </row>
    <row r="19" spans="1:8" hidden="1" x14ac:dyDescent="0.2">
      <c r="A19" s="211" t="s">
        <v>281</v>
      </c>
      <c r="B19" s="98"/>
      <c r="C19" s="98"/>
      <c r="D19" s="98">
        <v>0</v>
      </c>
      <c r="H19" s="310"/>
    </row>
    <row r="20" spans="1:8" hidden="1" x14ac:dyDescent="0.2">
      <c r="A20" s="211" t="s">
        <v>260</v>
      </c>
      <c r="B20" s="98"/>
      <c r="C20" s="98"/>
      <c r="D20" s="98">
        <v>0</v>
      </c>
      <c r="F20" s="310"/>
    </row>
    <row r="21" spans="1:8" hidden="1" x14ac:dyDescent="0.2">
      <c r="A21" s="211" t="s">
        <v>261</v>
      </c>
      <c r="B21" s="98"/>
      <c r="C21" s="98"/>
      <c r="D21" s="275">
        <v>26.57</v>
      </c>
      <c r="E21" s="325"/>
    </row>
    <row r="22" spans="1:8" x14ac:dyDescent="0.2">
      <c r="A22" s="38" t="s">
        <v>98</v>
      </c>
      <c r="B22" s="228">
        <v>-33.799999999999997</v>
      </c>
      <c r="C22" s="73">
        <v>7.9</v>
      </c>
      <c r="D22" s="228">
        <v>10</v>
      </c>
      <c r="F22" s="325"/>
    </row>
    <row r="23" spans="1:8" x14ac:dyDescent="0.2">
      <c r="A23" s="37" t="s">
        <v>99</v>
      </c>
      <c r="B23" s="228">
        <v>2.9</v>
      </c>
      <c r="C23" s="228">
        <v>8</v>
      </c>
      <c r="D23" s="228">
        <v>10.6</v>
      </c>
    </row>
    <row r="24" spans="1:8" x14ac:dyDescent="0.2">
      <c r="A24" s="37" t="s">
        <v>222</v>
      </c>
      <c r="B24" s="228">
        <v>40.1</v>
      </c>
      <c r="C24" s="73">
        <v>46.3</v>
      </c>
      <c r="D24" s="228">
        <v>43.7</v>
      </c>
    </row>
    <row r="25" spans="1:8" x14ac:dyDescent="0.2">
      <c r="A25" s="37" t="s">
        <v>188</v>
      </c>
      <c r="B25" s="228">
        <f>0.473520545084404*100</f>
        <v>47.352054508440403</v>
      </c>
      <c r="C25" s="73">
        <v>38.9</v>
      </c>
      <c r="D25" s="73">
        <v>30.4</v>
      </c>
    </row>
    <row r="26" spans="1:8" x14ac:dyDescent="0.2">
      <c r="A26" s="37" t="s">
        <v>301</v>
      </c>
      <c r="B26" s="370">
        <v>83.333182424106695</v>
      </c>
      <c r="C26" s="370">
        <v>83.588999999999999</v>
      </c>
      <c r="D26" s="370">
        <v>64.369</v>
      </c>
      <c r="E26" s="265"/>
      <c r="F26" s="265"/>
    </row>
    <row r="27" spans="1:8" x14ac:dyDescent="0.2">
      <c r="A27" s="37" t="s">
        <v>159</v>
      </c>
      <c r="B27" s="229">
        <v>7683</v>
      </c>
      <c r="C27" s="229">
        <v>7938</v>
      </c>
      <c r="D27" s="229">
        <v>8267</v>
      </c>
    </row>
    <row r="28" spans="1:8" x14ac:dyDescent="0.2">
      <c r="A28" s="37" t="s">
        <v>176</v>
      </c>
      <c r="B28" s="229">
        <v>7836</v>
      </c>
      <c r="C28" s="229">
        <v>8988</v>
      </c>
      <c r="D28" s="229">
        <v>8847</v>
      </c>
    </row>
    <row r="29" spans="1:8" x14ac:dyDescent="0.2">
      <c r="A29" s="37"/>
      <c r="B29" s="37"/>
      <c r="C29" s="153"/>
      <c r="D29" s="153"/>
      <c r="F29" s="265"/>
    </row>
    <row r="30" spans="1:8" x14ac:dyDescent="0.2">
      <c r="A30" s="37" t="s">
        <v>101</v>
      </c>
      <c r="B30" s="37"/>
      <c r="C30" s="153"/>
      <c r="D30" s="153"/>
    </row>
    <row r="31" spans="1:8" x14ac:dyDescent="0.2">
      <c r="A31" s="37" t="s">
        <v>102</v>
      </c>
      <c r="B31" s="229">
        <v>38717.993488888889</v>
      </c>
      <c r="C31" s="229">
        <v>38696</v>
      </c>
      <c r="D31" s="229">
        <v>38704</v>
      </c>
    </row>
    <row r="32" spans="1:8" x14ac:dyDescent="0.2">
      <c r="A32" s="37" t="s">
        <v>103</v>
      </c>
      <c r="B32" s="229">
        <v>38747.464999999997</v>
      </c>
      <c r="C32" s="229">
        <v>38707</v>
      </c>
      <c r="D32" s="229">
        <v>38707</v>
      </c>
    </row>
    <row r="33" spans="1:6" x14ac:dyDescent="0.2">
      <c r="A33" s="37" t="s">
        <v>104</v>
      </c>
      <c r="B33" s="229">
        <v>38723.993488888889</v>
      </c>
      <c r="C33" s="229">
        <v>38702</v>
      </c>
      <c r="D33" s="229">
        <v>38721</v>
      </c>
    </row>
    <row r="34" spans="1:6" x14ac:dyDescent="0.2">
      <c r="A34" s="38"/>
      <c r="B34" s="38"/>
      <c r="C34" s="38"/>
      <c r="D34" s="38"/>
      <c r="F34" s="265"/>
    </row>
    <row r="35" spans="1:6" ht="12.75" customHeight="1" x14ac:dyDescent="0.2">
      <c r="A35" s="527" t="s">
        <v>303</v>
      </c>
      <c r="B35" s="527"/>
      <c r="C35" s="527"/>
      <c r="D35" s="527"/>
    </row>
    <row r="36" spans="1:6" x14ac:dyDescent="0.2">
      <c r="A36" s="527"/>
      <c r="B36" s="527"/>
      <c r="C36" s="527"/>
      <c r="D36" s="527"/>
    </row>
    <row r="38" spans="1:6" x14ac:dyDescent="0.2">
      <c r="C38" s="265"/>
      <c r="D38" s="265"/>
    </row>
    <row r="39" spans="1:6" x14ac:dyDescent="0.2">
      <c r="D39" s="265"/>
    </row>
  </sheetData>
  <mergeCells count="1">
    <mergeCell ref="A35:D36"/>
  </mergeCells>
  <phoneticPr fontId="5" type="noConversion"/>
  <pageMargins left="0.74803149606299213" right="0.74803149606299213" top="0.98425196850393704" bottom="0" header="0.4921259845" footer="0.4921259845"/>
  <pageSetup paperSize="9" scale="92" orientation="portrait" horizontalDpi="4294967292" verticalDpi="4294967292" r:id="rId1"/>
  <headerFooter alignWithMargins="0">
    <oddFooter>&amp;R&amp;8&amp;F/&amp;A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J104"/>
  <sheetViews>
    <sheetView topLeftCell="A58" zoomScaleNormal="100" workbookViewId="0">
      <selection activeCell="A7" sqref="A7"/>
    </sheetView>
  </sheetViews>
  <sheetFormatPr defaultRowHeight="12.75" x14ac:dyDescent="0.2"/>
  <cols>
    <col min="1" max="1" width="28" style="44" customWidth="1"/>
    <col min="2" max="8" width="11.7109375" style="44" customWidth="1"/>
    <col min="9" max="9" width="9.28515625" style="44" customWidth="1"/>
    <col min="10" max="16384" width="9.140625" style="44"/>
  </cols>
  <sheetData>
    <row r="1" spans="1:10" x14ac:dyDescent="0.2">
      <c r="A1" s="43" t="s">
        <v>105</v>
      </c>
      <c r="B1" s="43"/>
      <c r="C1" s="43"/>
      <c r="D1" s="43"/>
      <c r="E1" s="43"/>
      <c r="F1" s="43"/>
    </row>
    <row r="2" spans="1:10" x14ac:dyDescent="0.2">
      <c r="A2" s="308"/>
    </row>
    <row r="3" spans="1:10" ht="15.75" x14ac:dyDescent="0.25">
      <c r="A3" s="68" t="s">
        <v>177</v>
      </c>
      <c r="B3" s="68"/>
      <c r="C3" s="168"/>
      <c r="D3" s="169"/>
      <c r="E3" s="87"/>
      <c r="F3" s="87"/>
    </row>
    <row r="4" spans="1:10" x14ac:dyDescent="0.2">
      <c r="B4" s="141"/>
      <c r="C4" s="142"/>
      <c r="D4" s="142"/>
      <c r="E4" s="143"/>
      <c r="F4" s="143"/>
      <c r="G4" s="143"/>
      <c r="H4" s="144"/>
      <c r="I4" s="47"/>
    </row>
    <row r="5" spans="1:10" x14ac:dyDescent="0.2">
      <c r="A5" s="46" t="s">
        <v>106</v>
      </c>
      <c r="B5" s="46"/>
      <c r="C5" s="109"/>
      <c r="D5" s="109"/>
      <c r="E5" s="79"/>
      <c r="F5" s="79"/>
      <c r="G5" s="79"/>
      <c r="H5" s="47"/>
      <c r="I5" s="47"/>
    </row>
    <row r="6" spans="1:10" x14ac:dyDescent="0.2">
      <c r="A6" s="46"/>
      <c r="B6" s="46"/>
      <c r="C6" s="314"/>
      <c r="D6" s="109"/>
      <c r="E6" s="79"/>
      <c r="F6" s="204"/>
      <c r="G6" s="79"/>
      <c r="H6" s="47"/>
      <c r="I6" s="47"/>
    </row>
    <row r="7" spans="1:10" x14ac:dyDescent="0.2">
      <c r="A7" s="47"/>
      <c r="B7" s="79"/>
      <c r="C7" s="103" t="s">
        <v>292</v>
      </c>
      <c r="D7" s="225"/>
      <c r="E7" s="79"/>
      <c r="F7" s="103" t="s">
        <v>221</v>
      </c>
      <c r="G7" s="79"/>
      <c r="H7" s="147"/>
      <c r="I7" s="47"/>
    </row>
    <row r="8" spans="1:10" ht="38.25" x14ac:dyDescent="0.2">
      <c r="A8" s="341" t="s">
        <v>293</v>
      </c>
      <c r="B8" s="149" t="s">
        <v>169</v>
      </c>
      <c r="C8" s="149" t="s">
        <v>171</v>
      </c>
      <c r="D8" s="226" t="s">
        <v>90</v>
      </c>
      <c r="E8" s="149" t="s">
        <v>169</v>
      </c>
      <c r="F8" s="149" t="s">
        <v>171</v>
      </c>
      <c r="G8" s="149" t="s">
        <v>90</v>
      </c>
      <c r="H8" s="148" t="s">
        <v>172</v>
      </c>
      <c r="I8" s="47"/>
    </row>
    <row r="9" spans="1:10" x14ac:dyDescent="0.2">
      <c r="A9" s="47"/>
      <c r="B9" s="79"/>
      <c r="C9" s="93"/>
      <c r="D9" s="225"/>
      <c r="E9" s="79"/>
      <c r="F9" s="93"/>
      <c r="G9" s="93"/>
      <c r="H9" s="146"/>
      <c r="I9" s="47"/>
    </row>
    <row r="10" spans="1:10" x14ac:dyDescent="0.2">
      <c r="A10" s="49" t="s">
        <v>107</v>
      </c>
      <c r="B10" s="386">
        <v>60.151000000000003</v>
      </c>
      <c r="C10" s="386">
        <v>0.77600000000000002</v>
      </c>
      <c r="D10" s="390">
        <f>SUM(B10:C10)</f>
        <v>60.927000000000007</v>
      </c>
      <c r="E10" s="386">
        <v>59.106999999999999</v>
      </c>
      <c r="F10" s="387">
        <v>1.0940000000000001</v>
      </c>
      <c r="G10" s="390">
        <f>E10+F10</f>
        <v>60.201000000000001</v>
      </c>
      <c r="H10" s="157">
        <f>(D10-G10)/G10*100</f>
        <v>1.2059600338864904</v>
      </c>
      <c r="I10" s="47"/>
    </row>
    <row r="11" spans="1:10" x14ac:dyDescent="0.2">
      <c r="A11" s="49" t="s">
        <v>223</v>
      </c>
      <c r="B11" s="386">
        <v>15.509</v>
      </c>
      <c r="C11" s="386">
        <v>0.47399999999999998</v>
      </c>
      <c r="D11" s="390">
        <f t="shared" ref="D11:D14" si="0">SUM(B11:C11)</f>
        <v>15.983000000000001</v>
      </c>
      <c r="E11" s="386">
        <v>13.08</v>
      </c>
      <c r="F11" s="387">
        <v>0.65</v>
      </c>
      <c r="G11" s="390">
        <f t="shared" ref="G11:G14" si="1">E11+F11</f>
        <v>13.73</v>
      </c>
      <c r="H11" s="157">
        <f t="shared" ref="H11:H12" si="2">(D11-G11)/G11*100</f>
        <v>16.409322651128917</v>
      </c>
      <c r="I11" s="47"/>
    </row>
    <row r="12" spans="1:10" x14ac:dyDescent="0.2">
      <c r="A12" s="49" t="s">
        <v>224</v>
      </c>
      <c r="B12" s="386">
        <v>67.997</v>
      </c>
      <c r="C12" s="386">
        <v>1.0489999999999999</v>
      </c>
      <c r="D12" s="390">
        <f t="shared" si="0"/>
        <v>69.046000000000006</v>
      </c>
      <c r="E12" s="386">
        <v>74.790999999999997</v>
      </c>
      <c r="F12" s="387">
        <v>1.0049999999999999</v>
      </c>
      <c r="G12" s="390">
        <f t="shared" si="1"/>
        <v>75.795999999999992</v>
      </c>
      <c r="H12" s="157">
        <f t="shared" si="2"/>
        <v>-8.9054831389519062</v>
      </c>
      <c r="I12" s="47"/>
    </row>
    <row r="13" spans="1:10" x14ac:dyDescent="0.2">
      <c r="A13" s="49" t="s">
        <v>183</v>
      </c>
      <c r="B13" s="386">
        <v>15.785</v>
      </c>
      <c r="C13" s="386">
        <v>5.8000000000000003E-2</v>
      </c>
      <c r="D13" s="390">
        <f t="shared" si="0"/>
        <v>15.843</v>
      </c>
      <c r="E13" s="386">
        <v>20.742999999999999</v>
      </c>
      <c r="F13" s="387">
        <v>1.0269999999999999</v>
      </c>
      <c r="G13" s="390">
        <f t="shared" si="1"/>
        <v>21.77</v>
      </c>
      <c r="H13" s="157">
        <f>(D13-G13)/G13*100</f>
        <v>-27.225539733578319</v>
      </c>
      <c r="I13" s="47"/>
    </row>
    <row r="14" spans="1:10" x14ac:dyDescent="0.2">
      <c r="A14" s="52" t="s">
        <v>170</v>
      </c>
      <c r="B14" s="388"/>
      <c r="C14" s="388">
        <v>-2.3580000000000001</v>
      </c>
      <c r="D14" s="457">
        <f t="shared" si="0"/>
        <v>-2.3580000000000001</v>
      </c>
      <c r="E14" s="388"/>
      <c r="F14" s="388">
        <v>-3.7759999999999998</v>
      </c>
      <c r="G14" s="390">
        <f t="shared" si="1"/>
        <v>-3.7759999999999998</v>
      </c>
      <c r="H14" s="158"/>
      <c r="I14" s="47"/>
    </row>
    <row r="15" spans="1:10" x14ac:dyDescent="0.2">
      <c r="A15" s="47" t="s">
        <v>90</v>
      </c>
      <c r="B15" s="389">
        <f t="shared" ref="B15:G15" si="3">SUM(B10:B14)</f>
        <v>159.44199999999998</v>
      </c>
      <c r="C15" s="389">
        <f t="shared" si="3"/>
        <v>-1.000000000000334E-3</v>
      </c>
      <c r="D15" s="458">
        <f t="shared" si="3"/>
        <v>159.441</v>
      </c>
      <c r="E15" s="389">
        <f t="shared" si="3"/>
        <v>167.721</v>
      </c>
      <c r="F15" s="389">
        <f t="shared" si="3"/>
        <v>0</v>
      </c>
      <c r="G15" s="389">
        <f t="shared" si="3"/>
        <v>167.72099999999998</v>
      </c>
      <c r="H15" s="157">
        <f t="shared" ref="H15" si="4">(D15-G15)/G15*100</f>
        <v>-4.9367699930241136</v>
      </c>
      <c r="I15" s="47"/>
    </row>
    <row r="16" spans="1:10" x14ac:dyDescent="0.2">
      <c r="A16" s="47"/>
      <c r="B16" s="167"/>
      <c r="C16" s="167"/>
      <c r="D16" s="167"/>
      <c r="E16" s="92"/>
      <c r="F16" s="92"/>
      <c r="G16" s="92"/>
      <c r="H16" s="182"/>
      <c r="I16" s="47"/>
      <c r="J16" s="330"/>
    </row>
    <row r="17" spans="1:9" x14ac:dyDescent="0.2">
      <c r="A17" s="47"/>
      <c r="B17" s="79"/>
      <c r="C17" s="103" t="s">
        <v>252</v>
      </c>
      <c r="D17" s="93"/>
      <c r="E17" s="385"/>
    </row>
    <row r="18" spans="1:9" ht="25.5" x14ac:dyDescent="0.2">
      <c r="A18" s="341" t="s">
        <v>293</v>
      </c>
      <c r="B18" s="149" t="s">
        <v>169</v>
      </c>
      <c r="C18" s="149" t="s">
        <v>171</v>
      </c>
      <c r="D18" s="149" t="s">
        <v>90</v>
      </c>
      <c r="E18" s="385"/>
    </row>
    <row r="19" spans="1:9" x14ac:dyDescent="0.2">
      <c r="A19" s="47"/>
      <c r="B19" s="79"/>
      <c r="C19" s="93"/>
      <c r="D19" s="93"/>
      <c r="E19" s="385"/>
    </row>
    <row r="20" spans="1:9" x14ac:dyDescent="0.2">
      <c r="A20" s="49" t="s">
        <v>107</v>
      </c>
      <c r="B20" s="309">
        <v>254.119</v>
      </c>
      <c r="C20" s="309">
        <v>3.8069999999999999</v>
      </c>
      <c r="D20" s="309">
        <v>257.92599999999999</v>
      </c>
      <c r="E20" s="385"/>
    </row>
    <row r="21" spans="1:9" x14ac:dyDescent="0.2">
      <c r="A21" s="49" t="s">
        <v>223</v>
      </c>
      <c r="B21" s="309">
        <v>72.141000000000005</v>
      </c>
      <c r="C21" s="309">
        <v>3.3849999999999998</v>
      </c>
      <c r="D21" s="309">
        <v>75.525999999999996</v>
      </c>
      <c r="E21" s="385"/>
    </row>
    <row r="22" spans="1:9" x14ac:dyDescent="0.2">
      <c r="A22" s="49" t="s">
        <v>224</v>
      </c>
      <c r="B22" s="309">
        <v>287.84199999999998</v>
      </c>
      <c r="C22" s="309">
        <v>4.7</v>
      </c>
      <c r="D22" s="309">
        <v>292.54199999999997</v>
      </c>
      <c r="E22" s="385"/>
    </row>
    <row r="23" spans="1:9" x14ac:dyDescent="0.2">
      <c r="A23" s="49" t="s">
        <v>183</v>
      </c>
      <c r="B23" s="309">
        <v>54.115000000000002</v>
      </c>
      <c r="C23" s="309">
        <v>3.8940000000000001</v>
      </c>
      <c r="D23" s="309">
        <v>58.01</v>
      </c>
      <c r="E23" s="385"/>
    </row>
    <row r="24" spans="1:9" x14ac:dyDescent="0.2">
      <c r="A24" s="52" t="s">
        <v>170</v>
      </c>
      <c r="B24" s="384"/>
      <c r="C24" s="384">
        <v>-15.786</v>
      </c>
      <c r="D24" s="384">
        <v>-15.786</v>
      </c>
      <c r="E24" s="385"/>
    </row>
    <row r="25" spans="1:9" x14ac:dyDescent="0.2">
      <c r="A25" s="47" t="s">
        <v>90</v>
      </c>
      <c r="B25" s="309">
        <v>668.21699999999998</v>
      </c>
      <c r="C25" s="309">
        <v>0</v>
      </c>
      <c r="D25" s="309">
        <v>668.21699999999998</v>
      </c>
      <c r="E25" s="385"/>
    </row>
    <row r="26" spans="1:9" x14ac:dyDescent="0.2">
      <c r="A26" s="47"/>
      <c r="B26" s="167"/>
      <c r="C26" s="167"/>
      <c r="D26" s="167"/>
      <c r="E26" s="47"/>
    </row>
    <row r="27" spans="1:9" x14ac:dyDescent="0.2">
      <c r="A27" s="47"/>
      <c r="B27" s="79"/>
      <c r="C27" s="79"/>
      <c r="D27" s="79"/>
      <c r="E27" s="79"/>
      <c r="F27" s="79"/>
      <c r="G27" s="79"/>
      <c r="H27" s="47"/>
      <c r="I27" s="48"/>
    </row>
    <row r="28" spans="1:9" x14ac:dyDescent="0.2">
      <c r="A28" s="46" t="s">
        <v>110</v>
      </c>
      <c r="B28" s="109"/>
      <c r="C28" s="109"/>
      <c r="D28" s="109"/>
      <c r="E28" s="79"/>
      <c r="F28" s="79"/>
      <c r="G28" s="79"/>
      <c r="H28" s="47"/>
      <c r="I28" s="48"/>
    </row>
    <row r="29" spans="1:9" x14ac:dyDescent="0.2">
      <c r="A29" s="47"/>
      <c r="B29" s="314"/>
      <c r="C29" s="79"/>
      <c r="D29" s="204"/>
      <c r="E29" s="109"/>
      <c r="F29" s="314"/>
      <c r="G29" s="110"/>
      <c r="H29" s="204"/>
      <c r="I29" s="53"/>
    </row>
    <row r="30" spans="1:9" x14ac:dyDescent="0.2">
      <c r="A30" s="341" t="s">
        <v>293</v>
      </c>
      <c r="B30" s="341"/>
      <c r="C30" s="344" t="str">
        <f>C7</f>
        <v>1-3/2014</v>
      </c>
      <c r="D30" s="80" t="s">
        <v>0</v>
      </c>
      <c r="E30" s="344" t="str">
        <f>F7</f>
        <v>1-3/2013</v>
      </c>
      <c r="F30" s="80" t="s">
        <v>0</v>
      </c>
      <c r="G30" s="344" t="s">
        <v>252</v>
      </c>
      <c r="H30" s="80" t="s">
        <v>0</v>
      </c>
    </row>
    <row r="31" spans="1:9" x14ac:dyDescent="0.2">
      <c r="A31" s="47"/>
      <c r="B31" s="47"/>
      <c r="C31" s="79"/>
      <c r="D31" s="100"/>
      <c r="E31" s="79"/>
      <c r="F31" s="79"/>
      <c r="G31" s="79"/>
      <c r="H31" s="100"/>
    </row>
    <row r="32" spans="1:9" x14ac:dyDescent="0.2">
      <c r="A32" s="49" t="s">
        <v>107</v>
      </c>
      <c r="B32" s="49"/>
      <c r="C32" s="386">
        <v>6.633</v>
      </c>
      <c r="D32" s="85">
        <f>C32/D10*100</f>
        <v>10.886798956127825</v>
      </c>
      <c r="E32" s="386">
        <v>6.2240000000000002</v>
      </c>
      <c r="F32" s="81">
        <v>10.3</v>
      </c>
      <c r="G32" s="309">
        <v>30.091999999999999</v>
      </c>
      <c r="H32" s="85">
        <v>11.666912215131472</v>
      </c>
    </row>
    <row r="33" spans="1:8" x14ac:dyDescent="0.2">
      <c r="A33" s="49" t="s">
        <v>223</v>
      </c>
      <c r="B33" s="49"/>
      <c r="C33" s="386">
        <v>-0.14599999999999999</v>
      </c>
      <c r="D33" s="85">
        <f>C33/D11*100</f>
        <v>-0.91347056247262703</v>
      </c>
      <c r="E33" s="386">
        <v>-0.51900000000000002</v>
      </c>
      <c r="F33" s="81">
        <v>-3.8</v>
      </c>
      <c r="G33" s="309">
        <v>5.23</v>
      </c>
      <c r="H33" s="85">
        <v>6.9247676296904386</v>
      </c>
    </row>
    <row r="34" spans="1:8" x14ac:dyDescent="0.2">
      <c r="A34" s="49" t="s">
        <v>224</v>
      </c>
      <c r="B34" s="49"/>
      <c r="C34" s="386">
        <v>0.57699999999999996</v>
      </c>
      <c r="D34" s="85">
        <f>C34/D12*100</f>
        <v>0.83567476754627334</v>
      </c>
      <c r="E34" s="386">
        <v>0.42899999999999999</v>
      </c>
      <c r="F34" s="81">
        <v>0.6</v>
      </c>
      <c r="G34" s="309">
        <v>4.444</v>
      </c>
      <c r="H34" s="85">
        <v>1.5190981124077911</v>
      </c>
    </row>
    <row r="35" spans="1:8" x14ac:dyDescent="0.2">
      <c r="A35" s="49" t="s">
        <v>183</v>
      </c>
      <c r="B35" s="49"/>
      <c r="C35" s="386">
        <v>0.81899999999999995</v>
      </c>
      <c r="D35" s="85">
        <f>C35/D13*100</f>
        <v>5.1694754781291419</v>
      </c>
      <c r="E35" s="386">
        <v>0.96699999999999997</v>
      </c>
      <c r="F35" s="81">
        <v>4.4000000000000004</v>
      </c>
      <c r="G35" s="309">
        <v>1.448</v>
      </c>
      <c r="H35" s="85">
        <v>2.4961385701676964</v>
      </c>
    </row>
    <row r="36" spans="1:8" x14ac:dyDescent="0.2">
      <c r="A36" s="60" t="s">
        <v>108</v>
      </c>
      <c r="B36" s="60"/>
      <c r="C36" s="388">
        <f>NELJÄNNEKSITTÄIN!B21</f>
        <v>-5.7349999999999994</v>
      </c>
      <c r="D36" s="459"/>
      <c r="E36" s="388">
        <v>-0.80300000000000005</v>
      </c>
      <c r="F36" s="82"/>
      <c r="G36" s="384">
        <v>-8.032</v>
      </c>
      <c r="H36" s="335"/>
    </row>
    <row r="37" spans="1:8" x14ac:dyDescent="0.2">
      <c r="A37" s="47" t="s">
        <v>90</v>
      </c>
      <c r="B37" s="47"/>
      <c r="C37" s="340">
        <f>SUM(C32:C36)</f>
        <v>2.1480000000000006</v>
      </c>
      <c r="D37" s="85">
        <f>C37/D15*100</f>
        <v>1.3472068037706741</v>
      </c>
      <c r="E37" s="340">
        <f>SUM(E32:E36)</f>
        <v>6.298</v>
      </c>
      <c r="F37" s="81">
        <v>3.8</v>
      </c>
      <c r="G37" s="309">
        <v>33.182000000000002</v>
      </c>
      <c r="H37" s="101">
        <v>4.9657551159309721</v>
      </c>
    </row>
    <row r="38" spans="1:8" x14ac:dyDescent="0.2">
      <c r="A38" s="60" t="s">
        <v>117</v>
      </c>
      <c r="B38" s="60"/>
      <c r="C38" s="337">
        <f>KONSERNITULOSLASKELMA!B22+KONSERNITULOSLASKELMA!B23</f>
        <v>-17.636490000000002</v>
      </c>
      <c r="D38" s="205"/>
      <c r="E38" s="337">
        <v>-0.40799999999999997</v>
      </c>
      <c r="F38" s="65"/>
      <c r="G38" s="384">
        <v>-2.8559999999999999</v>
      </c>
      <c r="H38" s="205"/>
    </row>
    <row r="39" spans="1:8" x14ac:dyDescent="0.2">
      <c r="A39" s="44" t="s">
        <v>11</v>
      </c>
      <c r="C39" s="340">
        <f>SUM(C37:C38)</f>
        <v>-15.488490000000002</v>
      </c>
      <c r="D39" s="47"/>
      <c r="E39" s="340">
        <f>SUM(E37:E38)</f>
        <v>5.89</v>
      </c>
      <c r="F39" s="50"/>
      <c r="G39" s="309">
        <v>30.327000000000002</v>
      </c>
      <c r="H39" s="47"/>
    </row>
    <row r="40" spans="1:8" x14ac:dyDescent="0.2">
      <c r="A40" s="47"/>
      <c r="B40" s="47"/>
      <c r="C40" s="342"/>
      <c r="D40" s="50"/>
      <c r="E40" s="342"/>
      <c r="F40" s="342"/>
      <c r="G40" s="51"/>
      <c r="H40" s="50"/>
    </row>
    <row r="41" spans="1:8" x14ac:dyDescent="0.2">
      <c r="A41" s="45" t="s">
        <v>178</v>
      </c>
      <c r="B41" s="460" t="s">
        <v>206</v>
      </c>
      <c r="C41" s="460"/>
      <c r="D41" s="45"/>
      <c r="E41" s="45"/>
      <c r="F41" s="45"/>
    </row>
    <row r="42" spans="1:8" x14ac:dyDescent="0.2">
      <c r="B42" s="87"/>
      <c r="C42" s="204"/>
      <c r="D42" s="204"/>
      <c r="E42" s="54"/>
      <c r="F42" s="54"/>
      <c r="G42" s="55"/>
    </row>
    <row r="43" spans="1:8" x14ac:dyDescent="0.2">
      <c r="A43" s="56" t="s">
        <v>293</v>
      </c>
      <c r="B43" s="391" t="str">
        <f>C30</f>
        <v>1-3/2014</v>
      </c>
      <c r="C43" s="391" t="str">
        <f>E30</f>
        <v>1-3/2013</v>
      </c>
      <c r="D43" s="164" t="s">
        <v>262</v>
      </c>
      <c r="E43" s="61"/>
      <c r="F43" s="61"/>
      <c r="G43" s="61"/>
      <c r="H43" s="57"/>
    </row>
    <row r="44" spans="1:8" x14ac:dyDescent="0.2">
      <c r="A44" s="58"/>
      <c r="B44" s="58"/>
      <c r="C44" s="58"/>
      <c r="E44" s="83"/>
      <c r="F44" s="83"/>
      <c r="G44" s="83"/>
      <c r="H44" s="57"/>
    </row>
    <row r="45" spans="1:8" x14ac:dyDescent="0.2">
      <c r="A45" s="45" t="s">
        <v>111</v>
      </c>
      <c r="B45" s="45"/>
      <c r="C45" s="45"/>
      <c r="E45" s="84"/>
      <c r="F45" s="84"/>
      <c r="G45" s="84"/>
      <c r="H45" s="57"/>
    </row>
    <row r="46" spans="1:8" x14ac:dyDescent="0.2">
      <c r="A46" s="49" t="s">
        <v>107</v>
      </c>
      <c r="B46" s="461">
        <v>207.32599999999999</v>
      </c>
      <c r="C46" s="309">
        <v>219.678</v>
      </c>
      <c r="D46" s="309">
        <v>214.46540900000002</v>
      </c>
      <c r="E46" s="59"/>
      <c r="F46" s="59"/>
      <c r="G46" s="59"/>
      <c r="H46" s="57"/>
    </row>
    <row r="47" spans="1:8" x14ac:dyDescent="0.2">
      <c r="A47" s="49" t="s">
        <v>223</v>
      </c>
      <c r="B47" s="461">
        <v>72.891999999999996</v>
      </c>
      <c r="C47" s="309">
        <v>70.262</v>
      </c>
      <c r="D47" s="309">
        <v>69.953872000000004</v>
      </c>
      <c r="E47" s="59"/>
      <c r="F47" s="59"/>
      <c r="G47" s="59"/>
      <c r="H47" s="57"/>
    </row>
    <row r="48" spans="1:8" x14ac:dyDescent="0.2">
      <c r="A48" s="49" t="s">
        <v>224</v>
      </c>
      <c r="B48" s="461">
        <v>98.956000000000003</v>
      </c>
      <c r="C48" s="309">
        <v>115.051</v>
      </c>
      <c r="D48" s="309">
        <v>103.358401</v>
      </c>
      <c r="E48" s="59"/>
      <c r="F48" s="59"/>
      <c r="G48" s="59"/>
      <c r="H48" s="57"/>
    </row>
    <row r="49" spans="1:10" x14ac:dyDescent="0.2">
      <c r="A49" s="49" t="s">
        <v>183</v>
      </c>
      <c r="B49" s="461">
        <v>30.434000000000001</v>
      </c>
      <c r="C49" s="309">
        <v>29.721</v>
      </c>
      <c r="D49" s="309">
        <v>29.416789000000001</v>
      </c>
      <c r="E49" s="59"/>
      <c r="F49" s="59"/>
      <c r="G49" s="59"/>
      <c r="H49" s="57"/>
    </row>
    <row r="50" spans="1:10" x14ac:dyDescent="0.2">
      <c r="A50" s="57" t="s">
        <v>108</v>
      </c>
      <c r="B50" s="462">
        <v>1.2909999999999999</v>
      </c>
      <c r="C50" s="309">
        <v>15.97</v>
      </c>
      <c r="D50" s="309">
        <v>7.4811890000000005</v>
      </c>
      <c r="E50" s="59"/>
      <c r="F50" s="59"/>
      <c r="G50" s="59"/>
      <c r="H50" s="57"/>
    </row>
    <row r="51" spans="1:10" x14ac:dyDescent="0.2">
      <c r="A51" s="60" t="s">
        <v>112</v>
      </c>
      <c r="B51" s="384">
        <v>39.774000000000001</v>
      </c>
      <c r="C51" s="384">
        <v>25.791</v>
      </c>
      <c r="D51" s="384">
        <v>71.314187000000004</v>
      </c>
      <c r="E51" s="59"/>
      <c r="F51" s="59"/>
      <c r="G51" s="59"/>
      <c r="H51" s="57"/>
    </row>
    <row r="52" spans="1:10" x14ac:dyDescent="0.2">
      <c r="A52" s="47" t="s">
        <v>175</v>
      </c>
      <c r="B52" s="463">
        <f>SUM(B46:B51)</f>
        <v>450.673</v>
      </c>
      <c r="C52" s="309">
        <f>SUM(C46:C51)</f>
        <v>476.47300000000001</v>
      </c>
      <c r="D52" s="309">
        <v>495.989847</v>
      </c>
      <c r="E52" s="59"/>
      <c r="F52" s="59"/>
      <c r="G52" s="59"/>
      <c r="H52" s="57"/>
    </row>
    <row r="53" spans="1:10" x14ac:dyDescent="0.2">
      <c r="B53" s="309"/>
      <c r="C53" s="309"/>
      <c r="D53" s="309"/>
      <c r="E53" s="59"/>
      <c r="F53" s="59"/>
      <c r="G53" s="59"/>
      <c r="H53" s="57"/>
    </row>
    <row r="54" spans="1:10" x14ac:dyDescent="0.2">
      <c r="A54" s="45" t="s">
        <v>50</v>
      </c>
      <c r="B54" s="45"/>
      <c r="C54" s="45"/>
      <c r="D54" s="309" t="s">
        <v>206</v>
      </c>
      <c r="E54" s="84"/>
      <c r="F54" s="84"/>
      <c r="G54" s="84"/>
      <c r="H54" s="57"/>
    </row>
    <row r="55" spans="1:10" x14ac:dyDescent="0.2">
      <c r="A55" s="49" t="s">
        <v>107</v>
      </c>
      <c r="B55" s="461">
        <v>50.204000000000001</v>
      </c>
      <c r="C55" s="309">
        <v>45.161999999999999</v>
      </c>
      <c r="D55" s="309">
        <v>51.810430000000004</v>
      </c>
      <c r="E55" s="59"/>
      <c r="F55" s="59"/>
      <c r="G55" s="59"/>
      <c r="H55" s="57"/>
    </row>
    <row r="56" spans="1:10" x14ac:dyDescent="0.2">
      <c r="A56" s="49" t="s">
        <v>223</v>
      </c>
      <c r="B56" s="461">
        <v>20.082000000000001</v>
      </c>
      <c r="C56" s="309">
        <v>19.524000000000001</v>
      </c>
      <c r="D56" s="309">
        <v>21.505592</v>
      </c>
      <c r="E56" s="59"/>
      <c r="F56" s="59"/>
      <c r="G56" s="59"/>
      <c r="H56" s="57"/>
    </row>
    <row r="57" spans="1:10" x14ac:dyDescent="0.2">
      <c r="A57" s="49" t="s">
        <v>224</v>
      </c>
      <c r="B57" s="461">
        <v>50.06</v>
      </c>
      <c r="C57" s="309">
        <v>55.18</v>
      </c>
      <c r="D57" s="309">
        <v>49.645989</v>
      </c>
      <c r="E57" s="59"/>
      <c r="F57" s="59"/>
      <c r="G57" s="59"/>
      <c r="H57" s="57"/>
    </row>
    <row r="58" spans="1:10" x14ac:dyDescent="0.2">
      <c r="A58" s="49" t="s">
        <v>183</v>
      </c>
      <c r="B58" s="461">
        <v>8.0950000000000006</v>
      </c>
      <c r="C58" s="309">
        <v>10.826000000000001</v>
      </c>
      <c r="D58" s="309">
        <v>5.4626960000000002</v>
      </c>
      <c r="E58" s="59"/>
      <c r="F58" s="59"/>
      <c r="G58" s="59"/>
      <c r="H58" s="57"/>
    </row>
    <row r="59" spans="1:10" x14ac:dyDescent="0.2">
      <c r="A59" s="57" t="s">
        <v>108</v>
      </c>
      <c r="B59" s="462">
        <v>3.42</v>
      </c>
      <c r="C59" s="309">
        <v>1.0489999999999999</v>
      </c>
      <c r="D59" s="309">
        <v>2.0913300000000001</v>
      </c>
      <c r="E59" s="59"/>
      <c r="F59" s="59"/>
      <c r="G59" s="59"/>
      <c r="H59" s="57"/>
    </row>
    <row r="60" spans="1:10" x14ac:dyDescent="0.2">
      <c r="A60" s="60" t="s">
        <v>113</v>
      </c>
      <c r="B60" s="384">
        <v>143.02600000000001</v>
      </c>
      <c r="C60" s="384">
        <v>129.77199999999999</v>
      </c>
      <c r="D60" s="384">
        <v>154.01604999999998</v>
      </c>
      <c r="E60" s="59"/>
      <c r="F60" s="59"/>
      <c r="G60" s="59"/>
      <c r="H60" s="57"/>
    </row>
    <row r="61" spans="1:10" x14ac:dyDescent="0.2">
      <c r="A61" s="47" t="s">
        <v>175</v>
      </c>
      <c r="B61" s="463">
        <f>SUM(B55:B60)</f>
        <v>274.887</v>
      </c>
      <c r="C61" s="309">
        <f>SUM(C55:C60)</f>
        <v>261.51300000000003</v>
      </c>
      <c r="D61" s="309">
        <v>284.53208599999999</v>
      </c>
      <c r="E61" s="59"/>
      <c r="F61" s="59"/>
      <c r="G61" s="59"/>
      <c r="H61" s="57"/>
    </row>
    <row r="62" spans="1:10" x14ac:dyDescent="0.2">
      <c r="D62" s="323"/>
      <c r="E62" s="251"/>
      <c r="F62" s="87"/>
      <c r="G62" s="251"/>
      <c r="H62" s="59"/>
      <c r="I62" s="55"/>
      <c r="J62" s="57"/>
    </row>
    <row r="63" spans="1:10" x14ac:dyDescent="0.2">
      <c r="A63" s="56" t="s">
        <v>293</v>
      </c>
      <c r="B63" s="392" t="str">
        <f>B43</f>
        <v>1-3/2014</v>
      </c>
      <c r="C63" s="392" t="str">
        <f>C43</f>
        <v>1-3/2013</v>
      </c>
      <c r="D63" s="344" t="s">
        <v>252</v>
      </c>
      <c r="E63" s="59"/>
      <c r="F63" s="57"/>
    </row>
    <row r="64" spans="1:10" x14ac:dyDescent="0.2">
      <c r="A64" s="45" t="s">
        <v>114</v>
      </c>
      <c r="C64" s="159"/>
      <c r="E64" s="59"/>
      <c r="F64" s="57"/>
    </row>
    <row r="65" spans="1:7" x14ac:dyDescent="0.2">
      <c r="A65" s="49" t="s">
        <v>107</v>
      </c>
      <c r="B65" s="395">
        <v>6.0960000000000001</v>
      </c>
      <c r="C65" s="395">
        <v>2.472</v>
      </c>
      <c r="D65" s="309">
        <v>15.701565</v>
      </c>
      <c r="E65" s="59"/>
      <c r="F65" s="59"/>
    </row>
    <row r="66" spans="1:7" x14ac:dyDescent="0.2">
      <c r="A66" s="49" t="s">
        <v>223</v>
      </c>
      <c r="B66" s="395">
        <v>1.022</v>
      </c>
      <c r="C66" s="386">
        <v>0.51400000000000001</v>
      </c>
      <c r="D66" s="309">
        <v>3.1628429999999996</v>
      </c>
      <c r="E66" s="59"/>
      <c r="F66" s="59"/>
    </row>
    <row r="67" spans="1:7" x14ac:dyDescent="0.2">
      <c r="A67" s="49" t="s">
        <v>224</v>
      </c>
      <c r="B67" s="395">
        <v>1.825</v>
      </c>
      <c r="C67" s="386">
        <v>2.6949999999999998</v>
      </c>
      <c r="D67" s="309">
        <v>11.295289</v>
      </c>
      <c r="E67" s="59"/>
      <c r="F67" s="59"/>
    </row>
    <row r="68" spans="1:7" x14ac:dyDescent="0.2">
      <c r="A68" s="49" t="s">
        <v>183</v>
      </c>
      <c r="B68" s="395">
        <v>5.1999999999999998E-2</v>
      </c>
      <c r="C68" s="396">
        <v>4.4999999999999998E-2</v>
      </c>
      <c r="D68" s="309">
        <v>0.26457700000000001</v>
      </c>
      <c r="E68" s="59"/>
      <c r="F68" s="59"/>
    </row>
    <row r="69" spans="1:7" x14ac:dyDescent="0.2">
      <c r="A69" s="60" t="s">
        <v>108</v>
      </c>
      <c r="B69" s="394">
        <v>3.0000000000000001E-3</v>
      </c>
      <c r="C69" s="394">
        <v>0.193</v>
      </c>
      <c r="D69" s="384">
        <v>2.2439369999999998</v>
      </c>
      <c r="E69" s="59"/>
      <c r="F69" s="59"/>
    </row>
    <row r="70" spans="1:7" x14ac:dyDescent="0.2">
      <c r="A70" s="47" t="s">
        <v>175</v>
      </c>
      <c r="B70" s="395">
        <f>SUM(B65:B69)</f>
        <v>8.9979999999999993</v>
      </c>
      <c r="C70" s="395">
        <f>SUM(C65:C69)</f>
        <v>5.9189999999999987</v>
      </c>
      <c r="D70" s="309">
        <v>32.668213000000002</v>
      </c>
      <c r="E70" s="59"/>
      <c r="F70" s="59"/>
    </row>
    <row r="71" spans="1:7" x14ac:dyDescent="0.2">
      <c r="B71" s="395"/>
      <c r="C71" s="395"/>
      <c r="D71" s="309"/>
      <c r="E71" s="59"/>
      <c r="F71" s="57"/>
    </row>
    <row r="72" spans="1:7" x14ac:dyDescent="0.2">
      <c r="A72" s="45" t="s">
        <v>115</v>
      </c>
      <c r="B72" s="397"/>
      <c r="C72" s="397"/>
      <c r="D72" s="309"/>
      <c r="E72" s="59"/>
      <c r="F72" s="57"/>
    </row>
    <row r="73" spans="1:7" x14ac:dyDescent="0.2">
      <c r="A73" s="49" t="s">
        <v>107</v>
      </c>
      <c r="B73" s="395">
        <v>5.2480000000000002</v>
      </c>
      <c r="C73" s="395">
        <v>5.5949999999999998</v>
      </c>
      <c r="D73" s="309">
        <v>21.882550999999999</v>
      </c>
      <c r="E73" s="59"/>
      <c r="F73" s="57"/>
    </row>
    <row r="74" spans="1:7" x14ac:dyDescent="0.2">
      <c r="A74" s="49" t="s">
        <v>223</v>
      </c>
      <c r="B74" s="395">
        <v>1.59</v>
      </c>
      <c r="C74" s="386">
        <v>1.663</v>
      </c>
      <c r="D74" s="309">
        <v>6.6378199999999996</v>
      </c>
      <c r="E74" s="59"/>
      <c r="F74" s="57"/>
    </row>
    <row r="75" spans="1:7" x14ac:dyDescent="0.2">
      <c r="A75" s="49" t="s">
        <v>224</v>
      </c>
      <c r="B75" s="395">
        <v>3.3109999999999999</v>
      </c>
      <c r="C75" s="386">
        <v>3.2389999999999999</v>
      </c>
      <c r="D75" s="309">
        <v>13.168520000000001</v>
      </c>
      <c r="E75" s="59"/>
      <c r="F75" s="57"/>
    </row>
    <row r="76" spans="1:7" x14ac:dyDescent="0.2">
      <c r="A76" s="49" t="s">
        <v>183</v>
      </c>
      <c r="B76" s="395">
        <v>5.8999999999999997E-2</v>
      </c>
      <c r="C76" s="396">
        <v>7.6999999999999999E-2</v>
      </c>
      <c r="D76" s="309">
        <v>0.27317599999999997</v>
      </c>
      <c r="E76" s="59"/>
      <c r="F76" s="57"/>
    </row>
    <row r="77" spans="1:7" x14ac:dyDescent="0.2">
      <c r="A77" s="60" t="s">
        <v>108</v>
      </c>
      <c r="B77" s="394">
        <v>2E-3</v>
      </c>
      <c r="C77" s="394">
        <v>4.0000000000000001E-3</v>
      </c>
      <c r="D77" s="384">
        <v>1.3779E-2</v>
      </c>
      <c r="E77" s="59"/>
      <c r="F77" s="57"/>
    </row>
    <row r="78" spans="1:7" x14ac:dyDescent="0.2">
      <c r="A78" s="47" t="s">
        <v>175</v>
      </c>
      <c r="B78" s="395">
        <f>SUM(B73:B77)</f>
        <v>10.210000000000001</v>
      </c>
      <c r="C78" s="395">
        <f>SUM(C73:C77)</f>
        <v>10.577999999999999</v>
      </c>
      <c r="D78" s="309">
        <v>41.975845999999997</v>
      </c>
      <c r="E78" s="59"/>
      <c r="F78" s="57"/>
    </row>
    <row r="79" spans="1:7" x14ac:dyDescent="0.2">
      <c r="A79" s="47"/>
      <c r="B79" s="395"/>
      <c r="C79" s="395"/>
      <c r="D79" s="324"/>
      <c r="E79" s="59"/>
      <c r="F79" s="59"/>
      <c r="G79" s="57"/>
    </row>
    <row r="80" spans="1:7" x14ac:dyDescent="0.2">
      <c r="A80" s="45" t="s">
        <v>186</v>
      </c>
      <c r="B80" s="395"/>
      <c r="C80" s="395"/>
      <c r="D80" s="324"/>
      <c r="E80" s="59"/>
      <c r="F80" s="57"/>
    </row>
    <row r="81" spans="1:6" x14ac:dyDescent="0.2">
      <c r="A81" s="49" t="s">
        <v>107</v>
      </c>
      <c r="B81" s="393"/>
      <c r="C81" s="393"/>
      <c r="E81" s="59"/>
      <c r="F81" s="57"/>
    </row>
    <row r="82" spans="1:6" x14ac:dyDescent="0.2">
      <c r="A82" s="49" t="s">
        <v>223</v>
      </c>
      <c r="B82" s="393"/>
      <c r="C82" s="393"/>
      <c r="E82" s="59"/>
      <c r="F82" s="57"/>
    </row>
    <row r="83" spans="1:6" x14ac:dyDescent="0.2">
      <c r="A83" s="49" t="s">
        <v>224</v>
      </c>
      <c r="B83" s="393"/>
      <c r="C83" s="393"/>
      <c r="D83" s="393">
        <v>7</v>
      </c>
      <c r="E83" s="59"/>
      <c r="F83" s="57"/>
    </row>
    <row r="84" spans="1:6" x14ac:dyDescent="0.2">
      <c r="A84" s="49" t="s">
        <v>183</v>
      </c>
      <c r="B84" s="393"/>
      <c r="C84" s="393"/>
      <c r="D84" s="393"/>
      <c r="E84" s="59"/>
      <c r="F84" s="57"/>
    </row>
    <row r="85" spans="1:6" x14ac:dyDescent="0.2">
      <c r="A85" s="60" t="s">
        <v>108</v>
      </c>
      <c r="B85" s="398"/>
      <c r="C85" s="394"/>
      <c r="D85" s="394">
        <v>5.0270000000000001</v>
      </c>
      <c r="E85" s="59"/>
      <c r="F85" s="57"/>
    </row>
    <row r="86" spans="1:6" x14ac:dyDescent="0.2">
      <c r="A86" s="47" t="s">
        <v>175</v>
      </c>
      <c r="B86" s="395">
        <v>0</v>
      </c>
      <c r="C86" s="395">
        <v>0</v>
      </c>
      <c r="D86" s="395">
        <v>12.026999999999999</v>
      </c>
      <c r="E86" s="59"/>
    </row>
    <row r="87" spans="1:6" x14ac:dyDescent="0.2">
      <c r="B87" s="59"/>
    </row>
    <row r="88" spans="1:6" x14ac:dyDescent="0.2">
      <c r="B88" s="55"/>
      <c r="F88" s="59"/>
    </row>
    <row r="89" spans="1:6" x14ac:dyDescent="0.2">
      <c r="B89" s="55"/>
      <c r="F89" s="59"/>
    </row>
    <row r="90" spans="1:6" x14ac:dyDescent="0.2">
      <c r="F90" s="59"/>
    </row>
    <row r="91" spans="1:6" x14ac:dyDescent="0.2">
      <c r="F91" s="59"/>
    </row>
    <row r="92" spans="1:6" x14ac:dyDescent="0.2">
      <c r="A92" s="84"/>
      <c r="F92" s="59"/>
    </row>
    <row r="93" spans="1:6" x14ac:dyDescent="0.2">
      <c r="A93" s="57"/>
      <c r="F93" s="59"/>
    </row>
    <row r="94" spans="1:6" x14ac:dyDescent="0.2">
      <c r="A94" s="172"/>
      <c r="F94" s="59"/>
    </row>
    <row r="95" spans="1:6" x14ac:dyDescent="0.2">
      <c r="A95" s="172"/>
      <c r="F95" s="59"/>
    </row>
    <row r="96" spans="1:6" x14ac:dyDescent="0.2">
      <c r="A96" s="57"/>
      <c r="F96" s="59"/>
    </row>
    <row r="97" spans="1:6" x14ac:dyDescent="0.2">
      <c r="A97" s="57"/>
      <c r="F97" s="59"/>
    </row>
    <row r="98" spans="1:6" x14ac:dyDescent="0.2">
      <c r="A98" s="57"/>
      <c r="F98" s="59"/>
    </row>
    <row r="99" spans="1:6" x14ac:dyDescent="0.2">
      <c r="A99" s="57"/>
      <c r="F99" s="59"/>
    </row>
    <row r="100" spans="1:6" x14ac:dyDescent="0.2">
      <c r="F100" s="59"/>
    </row>
    <row r="101" spans="1:6" x14ac:dyDescent="0.2">
      <c r="F101" s="59"/>
    </row>
    <row r="102" spans="1:6" x14ac:dyDescent="0.2">
      <c r="F102" s="59"/>
    </row>
    <row r="103" spans="1:6" x14ac:dyDescent="0.2">
      <c r="F103" s="59"/>
    </row>
    <row r="104" spans="1:6" x14ac:dyDescent="0.2">
      <c r="F104" s="59"/>
    </row>
  </sheetData>
  <phoneticPr fontId="5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C0BF65048274D81D62F8633AB535A" ma:contentTypeVersion="1" ma:contentTypeDescription="Create a new document." ma:contentTypeScope="" ma:versionID="50dbfa78eb296131be724ebb36481a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ede44a62996045a90702d604845a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de8a66dd-caa6-47be-916f-694194327d72">2PVM67KAZ5CR-1855-647</_dlc_DocId>
    <_dlc_DocIdUrl xmlns="de8a66dd-caa6-47be-916f-694194327d72">
      <Url>http://silta.lassi.fi/Tyotilat/tiimit/IR/_layouts/DocIdRedir.aspx?ID=2PVM67KAZ5CR-1855-647</Url>
      <Description>2PVM67KAZ5CR-1855-647</Description>
    </_dlc_DocIdUrl>
  </documentManagement>
</p:properties>
</file>

<file path=customXml/itemProps1.xml><?xml version="1.0" encoding="utf-8"?>
<ds:datastoreItem xmlns:ds="http://schemas.openxmlformats.org/officeDocument/2006/customXml" ds:itemID="{00DA8133-CC34-48DD-90D3-1F7EAEA1A836}"/>
</file>

<file path=customXml/itemProps2.xml><?xml version="1.0" encoding="utf-8"?>
<ds:datastoreItem xmlns:ds="http://schemas.openxmlformats.org/officeDocument/2006/customXml" ds:itemID="{55F05E5A-5E1F-47A6-834B-33EBF301EAD4}"/>
</file>

<file path=customXml/itemProps3.xml><?xml version="1.0" encoding="utf-8"?>
<ds:datastoreItem xmlns:ds="http://schemas.openxmlformats.org/officeDocument/2006/customXml" ds:itemID="{088B7C3C-1AEF-4310-8C37-6426599A94BF}"/>
</file>

<file path=customXml/itemProps4.xml><?xml version="1.0" encoding="utf-8"?>
<ds:datastoreItem xmlns:ds="http://schemas.openxmlformats.org/officeDocument/2006/customXml" ds:itemID="{55F05E5A-5E1F-47A6-834B-33EBF301E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9</vt:i4>
      </vt:variant>
    </vt:vector>
  </HeadingPairs>
  <TitlesOfParts>
    <vt:vector size="22" baseType="lpstr">
      <vt:lpstr>KONSERNITULOSLASKELMA</vt:lpstr>
      <vt:lpstr>LAAJA KONSERNITULOSLASKELMA</vt:lpstr>
      <vt:lpstr>KONSERNITASE</vt:lpstr>
      <vt:lpstr>RAHAVIRTALASKELMA </vt:lpstr>
      <vt:lpstr>LASKELMA OMAN PÄÄOMAN MUUTOKSIS</vt:lpstr>
      <vt:lpstr>HANKITUT LIIKETOIMINNOT</vt:lpstr>
      <vt:lpstr>OPERATIIVINEN LIIKEVOITTO</vt:lpstr>
      <vt:lpstr>TUNNUSLUVUT </vt:lpstr>
      <vt:lpstr>TOIMIALATIEDOT</vt:lpstr>
      <vt:lpstr>NELJÄNNEKSITTÄIN</vt:lpstr>
      <vt:lpstr>KÄYTTÖOMAISUUS</vt:lpstr>
      <vt:lpstr>RAHOITUSVARAT JA -VELAT</vt:lpstr>
      <vt:lpstr>VASTUUSITOUMUKSET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Sarsila-Etelämäki Unka</dc:creator>
  <cp:lastModifiedBy>Mecklin Maija</cp:lastModifiedBy>
  <cp:lastPrinted>2014-04-17T08:44:39Z</cp:lastPrinted>
  <dcterms:created xsi:type="dcterms:W3CDTF">2007-03-05T06:29:45Z</dcterms:created>
  <dcterms:modified xsi:type="dcterms:W3CDTF">2014-04-25T06:54:49Z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0x01010081BC0BF65048274D81D62F8633AB535A</vt:lpwstr>
  </property>
  <property fmtid="{D5CDD505-2E9C-101B-9397-08002B2CF9AE}" pid="4" name="_dlc_DocIdItemGuid">
    <vt:lpwstr>8f76c629-66e2-4f23-a11c-ca98f3a124cc</vt:lpwstr>
  </property>
  <property fmtid="{D5CDD505-2E9C-101B-9397-08002B2CF9AE}" pid="5" name="TemplateUrl">
    <vt:lpwstr/>
  </property>
  <property fmtid="{D5CDD505-2E9C-101B-9397-08002B2CF9AE}" pid="6" name="Order">
    <vt:r8>19000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