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65" windowWidth="13620" windowHeight="7290" tabRatio="872"/>
  </bookViews>
  <sheets>
    <sheet name="KONSERNITULOSLASKELMA" sheetId="1" r:id="rId1"/>
    <sheet name="LAAJA KONSERNITULOSLASKELMA" sheetId="16" r:id="rId2"/>
    <sheet name="KONSERNITASE" sheetId="2" r:id="rId3"/>
    <sheet name="LASKELMA OMAN PÄÄOMAN MUUTOKSIS" sheetId="15" r:id="rId4"/>
    <sheet name="OPERATIIVINEN LIIKEVOITTO" sheetId="12" r:id="rId5"/>
    <sheet name="TUNNUSLUVUT " sheetId="5" r:id="rId6"/>
    <sheet name="RAHAVIRTALASKELMA " sheetId="3" r:id="rId7"/>
    <sheet name="TOIMIALATIEDOT" sheetId="6" r:id="rId8"/>
    <sheet name="NELJÄNNEKSITTÄIN" sheetId="9" r:id="rId9"/>
    <sheet name="KÄYTTÖOMAISUUS" sheetId="10" r:id="rId10"/>
    <sheet name=" LÄHIPIIRITAPAHT" sheetId="11" r:id="rId11"/>
    <sheet name="RAHOITUSVARAT JA -VELAT" sheetId="17" r:id="rId12"/>
    <sheet name="VASTUUSITOUMUKSET" sheetId="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0">#REF!</definedName>
    <definedName name="a" localSheetId="1">#REF!</definedName>
    <definedName name="a" localSheetId="3">#REF!</definedName>
    <definedName name="a" localSheetId="8">#REF!</definedName>
    <definedName name="a" localSheetId="7">#REF!</definedName>
    <definedName name="a" localSheetId="5">#REF!</definedName>
    <definedName name="a" localSheetId="12">#REF!</definedName>
    <definedName name="a">#REF!</definedName>
    <definedName name="d" localSheetId="10">#REF!</definedName>
    <definedName name="d" localSheetId="1">#REF!</definedName>
    <definedName name="d" localSheetId="3">#REF!</definedName>
    <definedName name="d" localSheetId="8">#REF!</definedName>
    <definedName name="d" localSheetId="7">#REF!</definedName>
    <definedName name="d" localSheetId="5">#REF!</definedName>
    <definedName name="d" localSheetId="12">#REF!</definedName>
    <definedName name="d">#REF!</definedName>
    <definedName name="e" localSheetId="5">#REF!</definedName>
    <definedName name="e">#REF!</definedName>
    <definedName name="f" localSheetId="3">#REF!</definedName>
    <definedName name="f" localSheetId="8">#REF!</definedName>
    <definedName name="f" localSheetId="7">#REF!</definedName>
    <definedName name="f" localSheetId="5">#REF!</definedName>
    <definedName name="f">#REF!</definedName>
    <definedName name="g" localSheetId="1">#REF!</definedName>
    <definedName name="g" localSheetId="3">#REF!</definedName>
    <definedName name="g" localSheetId="8">#REF!</definedName>
    <definedName name="g" localSheetId="7">#REF!</definedName>
    <definedName name="g" localSheetId="5">#REF!</definedName>
    <definedName name="g" localSheetId="12">#REF!</definedName>
    <definedName name="g">#REF!</definedName>
    <definedName name="h" localSheetId="10">#REF!</definedName>
    <definedName name="h" localSheetId="1">#REF!</definedName>
    <definedName name="h" localSheetId="3">#REF!</definedName>
    <definedName name="h" localSheetId="8">#REF!</definedName>
    <definedName name="h" localSheetId="7">#REF!</definedName>
    <definedName name="h" localSheetId="5">#REF!</definedName>
    <definedName name="h" localSheetId="12">#REF!</definedName>
    <definedName name="h">#REF!</definedName>
    <definedName name="j" localSheetId="10">#REF!</definedName>
    <definedName name="j" localSheetId="1">#REF!</definedName>
    <definedName name="j" localSheetId="3">#REF!</definedName>
    <definedName name="j" localSheetId="8">#REF!</definedName>
    <definedName name="j" localSheetId="7">#REF!</definedName>
    <definedName name="j" localSheetId="5">#REF!</definedName>
    <definedName name="j" localSheetId="12">#REF!</definedName>
    <definedName name="j">#REF!</definedName>
    <definedName name="k" localSheetId="10">#REF!</definedName>
    <definedName name="k" localSheetId="1">#REF!</definedName>
    <definedName name="k" localSheetId="8">#REF!</definedName>
    <definedName name="k" localSheetId="7">#REF!</definedName>
    <definedName name="k" localSheetId="5">#REF!</definedName>
    <definedName name="k" localSheetId="12">#REF!</definedName>
    <definedName name="k">#REF!</definedName>
    <definedName name="l" localSheetId="10">#REF!</definedName>
    <definedName name="l" localSheetId="1">#REF!</definedName>
    <definedName name="l" localSheetId="8">#REF!</definedName>
    <definedName name="l" localSheetId="7">#REF!</definedName>
    <definedName name="l" localSheetId="5">#REF!</definedName>
    <definedName name="l" localSheetId="12">#REF!</definedName>
    <definedName name="l">#REF!</definedName>
    <definedName name="Print_Area_MI" localSheetId="10">#REF!</definedName>
    <definedName name="Print_Area_MI" localSheetId="1">#REF!</definedName>
    <definedName name="Print_Area_MI" localSheetId="8">#REF!</definedName>
    <definedName name="Print_Area_MI" localSheetId="7">#REF!</definedName>
    <definedName name="Print_Area_MI" localSheetId="5">#REF!</definedName>
    <definedName name="Print_Area_MI" localSheetId="12">#REF!</definedName>
    <definedName name="Print_Area_MI">#REF!</definedName>
    <definedName name="q" localSheetId="5">#REF!</definedName>
    <definedName name="q">#REF!</definedName>
    <definedName name="RAHOITUS31.8." localSheetId="10">#REF!</definedName>
    <definedName name="RAHOITUS31.8." localSheetId="1">#REF!</definedName>
    <definedName name="RAHOITUS31.8." localSheetId="8">#REF!</definedName>
    <definedName name="RAHOITUS31.8." localSheetId="7">#REF!</definedName>
    <definedName name="RAHOITUS31.8." localSheetId="5">#REF!</definedName>
    <definedName name="RAHOITUS31.8." localSheetId="12">#REF!</definedName>
    <definedName name="RAHOITUS31.8.">#REF!</definedName>
    <definedName name="RAHOITUSPOHJA3112" localSheetId="10">#REF!</definedName>
    <definedName name="RAHOITUSPOHJA3112" localSheetId="1">#REF!</definedName>
    <definedName name="RAHOITUSPOHJA3112" localSheetId="8">#REF!</definedName>
    <definedName name="RAHOITUSPOHJA3112" localSheetId="7">#REF!</definedName>
    <definedName name="RAHOITUSPOHJA3112" localSheetId="5">#REF!</definedName>
    <definedName name="RAHOITUSPOHJA3112" localSheetId="12">#REF!</definedName>
    <definedName name="RAHOITUSPOHJA3112">#REF!</definedName>
    <definedName name="_s" localSheetId="10">#REF!</definedName>
    <definedName name="_s" localSheetId="1">#REF!</definedName>
    <definedName name="_s" localSheetId="3">#REF!</definedName>
    <definedName name="_s" localSheetId="8">#REF!</definedName>
    <definedName name="_s" localSheetId="7">#REF!</definedName>
    <definedName name="_s" localSheetId="5">#REF!</definedName>
    <definedName name="_s" localSheetId="12">#REF!</definedName>
    <definedName name="_s">#REF!</definedName>
    <definedName name="T" localSheetId="10">#REF!</definedName>
    <definedName name="T" localSheetId="1">#REF!</definedName>
    <definedName name="T">#REF!</definedName>
    <definedName name="TASE" localSheetId="10">#REF!</definedName>
    <definedName name="TASE" localSheetId="1">#REF!</definedName>
    <definedName name="TASE" localSheetId="8">#REF!</definedName>
    <definedName name="TASE" localSheetId="7">#REF!</definedName>
    <definedName name="TASE" localSheetId="5">#REF!</definedName>
    <definedName name="TASE" localSheetId="12">#REF!</definedName>
    <definedName name="TASE">#REF!</definedName>
    <definedName name="taseet" localSheetId="10" hidden="1">{#N/A,#N/A,FALSE,"TULOSLASKELMA";#N/A,#N/A,FALSE,"TASE";#N/A,#N/A,FALSE,"TASE  KAUSITTAIN";#N/A,#N/A,FALSE,"TULOSLASKELMA KAUSITTAIN"}</definedName>
    <definedName name="taseet" localSheetId="2" hidden="1">{#N/A,#N/A,FALSE,"TULOSLASKELMA";#N/A,#N/A,FALSE,"TASE";#N/A,#N/A,FALSE,"TASE  KAUSITTAIN";#N/A,#N/A,FALSE,"TULOSLASKELMA KAUSITTAIN"}</definedName>
    <definedName name="taseet" localSheetId="0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localSheetId="8" hidden="1">{#N/A,#N/A,FALSE,"TULOSLASKELMA";#N/A,#N/A,FALSE,"TASE";#N/A,#N/A,FALSE,"TASE  KAUSITTAIN";#N/A,#N/A,FALSE,"TULOSLASKELMA KAUSITTAIN"}</definedName>
    <definedName name="taseet" localSheetId="6" hidden="1">{#N/A,#N/A,FALSE,"TULOSLASKELMA";#N/A,#N/A,FALSE,"TASE";#N/A,#N/A,FALSE,"TASE  KAUSITTAIN";#N/A,#N/A,FALSE,"TULOSLASKELMA KAUSITTAIN"}</definedName>
    <definedName name="taseet" localSheetId="7" hidden="1">{#N/A,#N/A,FALSE,"TULOSLASKELMA";#N/A,#N/A,FALSE,"TASE";#N/A,#N/A,FALSE,"TASE  KAUSITTAIN";#N/A,#N/A,FALSE,"TULOSLASKELMA KAUSITTAIN"}</definedName>
    <definedName name="taseet" localSheetId="5" hidden="1">{#N/A,#N/A,FALSE,"TULOSLASKELMA";#N/A,#N/A,FALSE,"TASE";#N/A,#N/A,FALSE,"TASE  KAUSITTAIN";#N/A,#N/A,FALSE,"TULOSLASKELMA KAUSITTAIN"}</definedName>
    <definedName name="taseet" localSheetId="12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TULOSLASKELMA" localSheetId="10">#REF!</definedName>
    <definedName name="TULOSLASKELMA" localSheetId="1">#REF!</definedName>
    <definedName name="TULOSLASKELMA" localSheetId="8">#REF!</definedName>
    <definedName name="TULOSLASKELMA" localSheetId="7">#REF!</definedName>
    <definedName name="TULOSLASKELMA" localSheetId="5">#REF!</definedName>
    <definedName name="TULOSLASKELMA" localSheetId="12">#REF!</definedName>
    <definedName name="TULOSLASKELMA">#REF!</definedName>
    <definedName name="_xlnm.Print_Area" localSheetId="10">' LÄHIPIIRITAPAHT'!$A$1:$E$25</definedName>
    <definedName name="_xlnm.Print_Area" localSheetId="2">KONSERNITASE!$A$1:$D$89</definedName>
    <definedName name="_xlnm.Print_Area" localSheetId="0">KONSERNITULOSLASKELMA!$A$1:$G$43</definedName>
    <definedName name="_xlnm.Print_Area" localSheetId="1">'LAAJA KONSERNITULOSLASKELMA'!$A$1:$G$30</definedName>
    <definedName name="_xlnm.Print_Area" localSheetId="8">NELJÄNNEKSITTÄIN!$A$1:$F$35</definedName>
    <definedName name="_xlnm.Print_Area" localSheetId="4">'OPERATIIVINEN LIIKEVOITTO'!$A$1:$D$18</definedName>
    <definedName name="_xlnm.Print_Area" localSheetId="6">'RAHAVIRTALASKELMA '!$A$1:$D$67</definedName>
    <definedName name="_xlnm.Print_Area" localSheetId="7">TOIMIALATIEDOT!$A$1:$K$101</definedName>
    <definedName name="_xlnm.Print_Area" localSheetId="5">'TUNNUSLUVUT '!$A$1:$E$29</definedName>
    <definedName name="_xlnm.Print_Area" localSheetId="12">VASTUUSITOUMUKSET!$A$1:$F$96</definedName>
    <definedName name="_xlnm.Print_Area">#REF!</definedName>
    <definedName name="u" localSheetId="10">#REF!</definedName>
    <definedName name="u" localSheetId="1">#REF!</definedName>
    <definedName name="u" localSheetId="8">#REF!</definedName>
    <definedName name="u" localSheetId="7">#REF!</definedName>
    <definedName name="u" localSheetId="5">#REF!</definedName>
    <definedName name="u" localSheetId="12">#REF!</definedName>
    <definedName name="u">#REF!</definedName>
    <definedName name="w" localSheetId="5">#REF!</definedName>
    <definedName name="w">#REF!</definedName>
    <definedName name="wrn.RAHOITUSPOHJAT." localSheetId="10" hidden="1">{#N/A,#N/A,FALSE,"RAHOITUSPOHJA 31.12.96";#N/A,#N/A,FALSE,"RAHOITUSPOHJA 30.4.97";#N/A,#N/A,FALSE,"RAHOITUSPOHJA 31.8.97";#N/A,#N/A,FALSE,"RAHOITUSPOHJA 31.12.97"}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localSheetId="0" hidden="1">{#N/A,#N/A,FALSE,"RAHOITUSPOHJA 31.12.96";#N/A,#N/A,FALSE,"RAHOITUSPOHJA 30.4.97";#N/A,#N/A,FALSE,"RAHOITUSPOHJA 31.8.97";#N/A,#N/A,FALSE,"RAHOITUSPOHJA 31.12.97"}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localSheetId="8" hidden="1">{#N/A,#N/A,FALSE,"RAHOITUSPOHJA 31.12.96";#N/A,#N/A,FALSE,"RAHOITUSPOHJA 30.4.97";#N/A,#N/A,FALSE,"RAHOITUSPOHJA 31.8.97";#N/A,#N/A,FALSE,"RAHOITUSPOHJA 31.12.97"}</definedName>
    <definedName name="wrn.RAHOITUSPOHJAT." localSheetId="6" hidden="1">{#N/A,#N/A,FALSE,"RAHOITUSPOHJA 31.12.96";#N/A,#N/A,FALSE,"RAHOITUSPOHJA 30.4.97";#N/A,#N/A,FALSE,"RAHOITUSPOHJA 31.8.97";#N/A,#N/A,FALSE,"RAHOITUSPOHJA 31.12.97"}</definedName>
    <definedName name="wrn.RAHOITUSPOHJAT." localSheetId="7" hidden="1">{#N/A,#N/A,FALSE,"RAHOITUSPOHJA 31.12.96";#N/A,#N/A,FALSE,"RAHOITUSPOHJA 30.4.97";#N/A,#N/A,FALSE,"RAHOITUSPOHJA 31.8.97";#N/A,#N/A,FALSE,"RAHOITUSPOHJA 31.12.97"}</definedName>
    <definedName name="wrn.RAHOITUSPOHJAT." localSheetId="5" hidden="1">{#N/A,#N/A,FALSE,"RAHOITUSPOHJA 31.12.96";#N/A,#N/A,FALSE,"RAHOITUSPOHJA 30.4.97";#N/A,#N/A,FALSE,"RAHOITUSPOHJA 31.8.97";#N/A,#N/A,FALSE,"RAHOITUSPOHJA 31.12.97"}</definedName>
    <definedName name="wrn.RAHOITUSPOHJAT." localSheetId="12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10" hidden="1">{#N/A,#N/A,FALSE,"TULOSLASKELMA";#N/A,#N/A,FALSE,"TASE";#N/A,#N/A,FALSE,"TASE  KAUSITTAIN";#N/A,#N/A,FALSE,"TULOSLASKELMA KAUSITTAIN"}</definedName>
    <definedName name="wrn.TULOKSET." localSheetId="2" hidden="1">{#N/A,#N/A,FALSE,"TULOSLASKELMA";#N/A,#N/A,FALSE,"TASE";#N/A,#N/A,FALSE,"TASE  KAUSITTAIN";#N/A,#N/A,FALSE,"TULOSLASKELMA KAUSITTAIN"}</definedName>
    <definedName name="wrn.TULOKSET." localSheetId="0" hidden="1">{#N/A,#N/A,FALSE,"TULOSLASKELMA";#N/A,#N/A,FALSE,"TASE";#N/A,#N/A,FALSE,"TASE  KAUSITTAIN";#N/A,#N/A,FALSE,"TULOSLASKELMA KAUSITTAIN"}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localSheetId="8" hidden="1">{#N/A,#N/A,FALSE,"TULOSLASKELMA";#N/A,#N/A,FALSE,"TASE";#N/A,#N/A,FALSE,"TASE  KAUSITTAIN";#N/A,#N/A,FALSE,"TULOSLASKELMA KAUSITTAIN"}</definedName>
    <definedName name="wrn.TULOKSET." localSheetId="6" hidden="1">{#N/A,#N/A,FALSE,"TULOSLASKELMA";#N/A,#N/A,FALSE,"TASE";#N/A,#N/A,FALSE,"TASE  KAUSITTAIN";#N/A,#N/A,FALSE,"TULOSLASKELMA KAUSITTAIN"}</definedName>
    <definedName name="wrn.TULOKSET." localSheetId="7" hidden="1">{#N/A,#N/A,FALSE,"TULOSLASKELMA";#N/A,#N/A,FALSE,"TASE";#N/A,#N/A,FALSE,"TASE  KAUSITTAIN";#N/A,#N/A,FALSE,"TULOSLASKELMA KAUSITTAIN"}</definedName>
    <definedName name="wrn.TULOKSET." localSheetId="5" hidden="1">{#N/A,#N/A,FALSE,"TULOSLASKELMA";#N/A,#N/A,FALSE,"TASE";#N/A,#N/A,FALSE,"TASE  KAUSITTAIN";#N/A,#N/A,FALSE,"TULOSLASKELMA KAUSITTAIN"}</definedName>
    <definedName name="wrn.TULOKSET." localSheetId="12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  <definedName name="Y" localSheetId="10">#REF!</definedName>
    <definedName name="Y" localSheetId="1">#REF!</definedName>
    <definedName name="Y">#REF!</definedName>
    <definedName name="ö" localSheetId="10">#REF!</definedName>
    <definedName name="ö" localSheetId="1">#REF!</definedName>
    <definedName name="ö">#REF!</definedName>
  </definedNames>
  <calcPr calcId="145621"/>
</workbook>
</file>

<file path=xl/calcChain.xml><?xml version="1.0" encoding="utf-8"?>
<calcChain xmlns="http://schemas.openxmlformats.org/spreadsheetml/2006/main">
  <c r="B17" i="17" l="1"/>
  <c r="D17" i="17"/>
  <c r="F17" i="17"/>
  <c r="G17" i="17"/>
  <c r="H17" i="17"/>
  <c r="H26" i="17"/>
  <c r="F27" i="17"/>
  <c r="E27" i="17"/>
  <c r="I15" i="15"/>
  <c r="K15" i="15"/>
  <c r="I8" i="15"/>
  <c r="I9" i="15"/>
  <c r="B73" i="6"/>
  <c r="B64" i="6"/>
  <c r="B28" i="9"/>
  <c r="B27" i="9"/>
  <c r="B22" i="9"/>
  <c r="B33" i="9"/>
  <c r="B14" i="9"/>
  <c r="B29" i="9"/>
  <c r="B26" i="9"/>
  <c r="B89" i="6"/>
  <c r="B87" i="6"/>
  <c r="B86" i="6"/>
  <c r="B85" i="6"/>
  <c r="B90" i="6"/>
  <c r="B82" i="6"/>
  <c r="B49" i="6"/>
  <c r="B51" i="6"/>
  <c r="B48" i="6"/>
  <c r="B15" i="6"/>
  <c r="D14" i="6"/>
  <c r="C13" i="6"/>
  <c r="D13" i="6"/>
  <c r="D12" i="6"/>
  <c r="H12" i="6"/>
  <c r="C12" i="6"/>
  <c r="C11" i="6"/>
  <c r="D11" i="6"/>
  <c r="D10" i="6"/>
  <c r="C44" i="6"/>
  <c r="C10" i="6"/>
  <c r="E25" i="17"/>
  <c r="E24" i="17"/>
  <c r="H20" i="17"/>
  <c r="E20" i="17"/>
  <c r="E21" i="17"/>
  <c r="C10" i="17"/>
  <c r="C13" i="17"/>
  <c r="H9" i="17"/>
  <c r="G26" i="17"/>
  <c r="G27" i="17"/>
  <c r="G25" i="17"/>
  <c r="G24" i="17"/>
  <c r="G21" i="17"/>
  <c r="G20" i="17"/>
  <c r="G16" i="17"/>
  <c r="H16" i="17"/>
  <c r="G15" i="17"/>
  <c r="H15" i="17"/>
  <c r="G14" i="17"/>
  <c r="H14" i="17"/>
  <c r="G13" i="17"/>
  <c r="H13" i="17"/>
  <c r="G10" i="17"/>
  <c r="H10" i="17"/>
  <c r="G9" i="17"/>
  <c r="G8" i="17"/>
  <c r="I14" i="15"/>
  <c r="K14" i="15"/>
  <c r="C30" i="15"/>
  <c r="D30" i="15"/>
  <c r="E30" i="15"/>
  <c r="F30" i="15"/>
  <c r="G30" i="15"/>
  <c r="H30" i="15"/>
  <c r="J30" i="15"/>
  <c r="B30" i="15"/>
  <c r="I23" i="15"/>
  <c r="K23" i="15"/>
  <c r="B43" i="8"/>
  <c r="B79" i="8"/>
  <c r="D43" i="8"/>
  <c r="C43" i="8"/>
  <c r="D12" i="16"/>
  <c r="C12" i="16"/>
  <c r="C9" i="15"/>
  <c r="C17" i="15"/>
  <c r="D9" i="15"/>
  <c r="D17" i="15"/>
  <c r="E9" i="15"/>
  <c r="E17" i="15"/>
  <c r="F9" i="15"/>
  <c r="F17" i="15"/>
  <c r="G9" i="15"/>
  <c r="G17" i="15"/>
  <c r="H9" i="15"/>
  <c r="H17" i="15"/>
  <c r="J9" i="15"/>
  <c r="J17" i="15"/>
  <c r="B9" i="15"/>
  <c r="B17" i="15"/>
  <c r="C89" i="2"/>
  <c r="C87" i="2"/>
  <c r="C85" i="2"/>
  <c r="F25" i="9"/>
  <c r="F26" i="9"/>
  <c r="F27" i="9"/>
  <c r="F28" i="9"/>
  <c r="E25" i="9"/>
  <c r="E26" i="9"/>
  <c r="E27" i="9"/>
  <c r="E28" i="9"/>
  <c r="F15" i="6"/>
  <c r="B25" i="8"/>
  <c r="B53" i="8"/>
  <c r="B75" i="8"/>
  <c r="B89" i="8"/>
  <c r="C82" i="6"/>
  <c r="C90" i="6"/>
  <c r="B83" i="2"/>
  <c r="C83" i="2"/>
  <c r="B76" i="2"/>
  <c r="C76" i="2"/>
  <c r="B63" i="2"/>
  <c r="C63" i="2"/>
  <c r="C66" i="2"/>
  <c r="B50" i="2"/>
  <c r="C50" i="2"/>
  <c r="B30" i="8"/>
  <c r="B60" i="8"/>
  <c r="B67" i="8"/>
  <c r="B81" i="8"/>
  <c r="C81" i="8"/>
  <c r="C67" i="8"/>
  <c r="C60" i="8"/>
  <c r="C30" i="8"/>
  <c r="D79" i="8"/>
  <c r="D81" i="8"/>
  <c r="D75" i="8"/>
  <c r="D89" i="8"/>
  <c r="D67" i="8"/>
  <c r="D25" i="8"/>
  <c r="D53" i="8"/>
  <c r="B36" i="10"/>
  <c r="B32" i="10"/>
  <c r="B27" i="10"/>
  <c r="B18" i="10"/>
  <c r="B14" i="10"/>
  <c r="C36" i="10"/>
  <c r="C32" i="10"/>
  <c r="C27" i="10"/>
  <c r="C18" i="10"/>
  <c r="C14" i="10"/>
  <c r="D14" i="9"/>
  <c r="D22" i="9"/>
  <c r="D33" i="9"/>
  <c r="D25" i="9"/>
  <c r="D26" i="9"/>
  <c r="D27" i="9"/>
  <c r="D28" i="9"/>
  <c r="C73" i="6"/>
  <c r="C64" i="6"/>
  <c r="D73" i="6"/>
  <c r="D64" i="6"/>
  <c r="D49" i="6"/>
  <c r="E49" i="6"/>
  <c r="D51" i="6"/>
  <c r="G15" i="6"/>
  <c r="E15" i="6"/>
  <c r="B65" i="3"/>
  <c r="B49" i="3"/>
  <c r="C65" i="3"/>
  <c r="C49" i="3"/>
  <c r="C39" i="3"/>
  <c r="B39" i="3"/>
  <c r="B21" i="3"/>
  <c r="B15" i="3"/>
  <c r="B27" i="3"/>
  <c r="C21" i="3"/>
  <c r="C15" i="3"/>
  <c r="B18" i="12"/>
  <c r="I28" i="15"/>
  <c r="K28" i="15"/>
  <c r="I27" i="15"/>
  <c r="K27" i="15"/>
  <c r="I25" i="15"/>
  <c r="K25" i="15"/>
  <c r="I21" i="15"/>
  <c r="I30" i="15"/>
  <c r="B43" i="2"/>
  <c r="B30" i="2"/>
  <c r="B24" i="2"/>
  <c r="B17" i="2"/>
  <c r="C43" i="2"/>
  <c r="C30" i="2"/>
  <c r="C32" i="2"/>
  <c r="C45" i="2"/>
  <c r="C24" i="2"/>
  <c r="C17" i="2"/>
  <c r="C19" i="16"/>
  <c r="C22" i="16"/>
  <c r="C23" i="16"/>
  <c r="C26" i="16"/>
  <c r="C20" i="1"/>
  <c r="C25" i="1"/>
  <c r="C29" i="1"/>
  <c r="C11" i="1"/>
  <c r="D16" i="1"/>
  <c r="D83" i="2"/>
  <c r="D43" i="2"/>
  <c r="C28" i="9"/>
  <c r="C27" i="9"/>
  <c r="C26" i="9"/>
  <c r="C25" i="9"/>
  <c r="C22" i="9"/>
  <c r="C29" i="9"/>
  <c r="C14" i="9"/>
  <c r="D27" i="10"/>
  <c r="D17" i="12"/>
  <c r="D18" i="12"/>
  <c r="B11" i="1"/>
  <c r="D11" i="1"/>
  <c r="B20" i="1"/>
  <c r="D20" i="1"/>
  <c r="D19" i="16"/>
  <c r="D22" i="16"/>
  <c r="D23" i="16"/>
  <c r="D26" i="16"/>
  <c r="I13" i="15"/>
  <c r="K13" i="15"/>
  <c r="D15" i="3"/>
  <c r="D27" i="3"/>
  <c r="D51" i="3"/>
  <c r="D56" i="3"/>
  <c r="D21" i="3"/>
  <c r="D39" i="3"/>
  <c r="D49" i="3"/>
  <c r="D61" i="3"/>
  <c r="D65" i="3"/>
  <c r="I11" i="15"/>
  <c r="K11" i="15"/>
  <c r="D30" i="2"/>
  <c r="D24" i="2"/>
  <c r="D17" i="2"/>
  <c r="D63" i="2"/>
  <c r="D76" i="2"/>
  <c r="D85" i="2"/>
  <c r="D50" i="2"/>
  <c r="B19" i="16"/>
  <c r="B22" i="16"/>
  <c r="B23" i="16"/>
  <c r="B98" i="6"/>
  <c r="C98" i="6"/>
  <c r="D7" i="1"/>
  <c r="E22" i="9"/>
  <c r="E29" i="9"/>
  <c r="E33" i="9"/>
  <c r="E14" i="9"/>
  <c r="D27" i="1"/>
  <c r="D23" i="1"/>
  <c r="D22" i="1"/>
  <c r="D15" i="1"/>
  <c r="D14" i="1"/>
  <c r="D13" i="1"/>
  <c r="E11" i="1"/>
  <c r="E20" i="1"/>
  <c r="E25" i="1"/>
  <c r="E29" i="1"/>
  <c r="E32" i="1"/>
  <c r="D9" i="1"/>
  <c r="C18" i="12"/>
  <c r="D21" i="6"/>
  <c r="G44" i="6"/>
  <c r="D22" i="6"/>
  <c r="G45" i="6"/>
  <c r="D23" i="6"/>
  <c r="G46" i="6"/>
  <c r="D24" i="6"/>
  <c r="G47" i="6"/>
  <c r="D25" i="6"/>
  <c r="B26" i="6"/>
  <c r="C26" i="6"/>
  <c r="F22" i="9"/>
  <c r="F29" i="9"/>
  <c r="F49" i="6"/>
  <c r="F51" i="6"/>
  <c r="F14" i="9"/>
  <c r="D14" i="10"/>
  <c r="D98" i="6"/>
  <c r="D90" i="6"/>
  <c r="D82" i="6"/>
  <c r="D75" i="6"/>
  <c r="C75" i="8"/>
  <c r="C89" i="8"/>
  <c r="C25" i="8"/>
  <c r="C53" i="8"/>
  <c r="E60" i="8"/>
  <c r="E30" i="8"/>
  <c r="E25" i="8"/>
  <c r="E53" i="8"/>
  <c r="E89" i="8"/>
  <c r="D36" i="10"/>
  <c r="D32" i="10"/>
  <c r="D18" i="10"/>
  <c r="D32" i="6"/>
  <c r="D33" i="6"/>
  <c r="D34" i="6"/>
  <c r="D37" i="6"/>
  <c r="D35" i="6"/>
  <c r="D36" i="6"/>
  <c r="B37" i="6"/>
  <c r="C37" i="6"/>
  <c r="E44" i="6"/>
  <c r="E45" i="6"/>
  <c r="E46" i="6"/>
  <c r="E47" i="6"/>
  <c r="D66" i="2"/>
  <c r="C27" i="3"/>
  <c r="C51" i="3"/>
  <c r="C56" i="3"/>
  <c r="D32" i="2"/>
  <c r="D45" i="2"/>
  <c r="D87" i="2"/>
  <c r="D89" i="2"/>
  <c r="D26" i="6"/>
  <c r="G49" i="6"/>
  <c r="C32" i="1"/>
  <c r="C33" i="9"/>
  <c r="D29" i="9"/>
  <c r="K21" i="15"/>
  <c r="K30" i="15"/>
  <c r="K8" i="15"/>
  <c r="K9" i="15"/>
  <c r="C17" i="17"/>
  <c r="B25" i="1"/>
  <c r="B29" i="1"/>
  <c r="D29" i="1"/>
  <c r="D25" i="1"/>
  <c r="B32" i="1"/>
  <c r="B25" i="9"/>
  <c r="C45" i="6"/>
  <c r="H11" i="6"/>
  <c r="C47" i="6"/>
  <c r="H13" i="6"/>
  <c r="C46" i="6"/>
  <c r="C15" i="6"/>
  <c r="D15" i="6"/>
  <c r="H10" i="6"/>
  <c r="H15" i="6"/>
  <c r="C49" i="6"/>
  <c r="B32" i="2"/>
  <c r="B45" i="2"/>
  <c r="B85" i="2"/>
  <c r="B87" i="2"/>
  <c r="B89" i="2"/>
  <c r="B66" i="2"/>
  <c r="B51" i="3"/>
  <c r="B56" i="3"/>
  <c r="K17" i="15"/>
  <c r="I17" i="15"/>
  <c r="H27" i="17"/>
</calcChain>
</file>

<file path=xl/sharedStrings.xml><?xml version="1.0" encoding="utf-8"?>
<sst xmlns="http://schemas.openxmlformats.org/spreadsheetml/2006/main" count="516" uniqueCount="302">
  <si>
    <t>%</t>
  </si>
  <si>
    <t>Liikevaihto</t>
  </si>
  <si>
    <t>Myytyjä suoritteita vastaavat kulut</t>
  </si>
  <si>
    <t>Bruttokate</t>
  </si>
  <si>
    <t>Liiketoiminnan muut tuotot</t>
  </si>
  <si>
    <t>Myynnin ja markkinoinnin kulut</t>
  </si>
  <si>
    <t>Hallinnon kulut</t>
  </si>
  <si>
    <t>Liiketoiminnan muut kulut</t>
  </si>
  <si>
    <t>Liikevoitto</t>
  </si>
  <si>
    <t xml:space="preserve">Rahoitustuotot </t>
  </si>
  <si>
    <t>Rahoituskulut</t>
  </si>
  <si>
    <t>Voitto ennen veroja</t>
  </si>
  <si>
    <t xml:space="preserve">Tuloverot </t>
  </si>
  <si>
    <t>Tilikauden voitto</t>
  </si>
  <si>
    <t>Tilikauden voiton jakautuminen:</t>
  </si>
  <si>
    <t>Emoyhtiön omistajille</t>
  </si>
  <si>
    <t>Emoyhtiön omistajille kuuluvasta voitosta laskettu osakekohtainen tulos:</t>
  </si>
  <si>
    <t>Osakekohtainen tulos, €</t>
  </si>
  <si>
    <t>Laimennettu osakekohtainen tulos, €</t>
  </si>
  <si>
    <t>VARAT</t>
  </si>
  <si>
    <t>Pitkäaikaiset varat</t>
  </si>
  <si>
    <t>Aineettomat hyödykkeet</t>
  </si>
  <si>
    <t>Liikearvo</t>
  </si>
  <si>
    <t>Muut aineettomat hyödykkeet</t>
  </si>
  <si>
    <t>Aineelliset käyttöomaisuushyödykkeet</t>
  </si>
  <si>
    <t>Maa-alueet</t>
  </si>
  <si>
    <t>Rakennukset ja rakennelmat</t>
  </si>
  <si>
    <t>Koneet ja kalusto</t>
  </si>
  <si>
    <t>Muut aineelliset hyödykkeet</t>
  </si>
  <si>
    <t>Ennakkomaksut ja keskeneräiset hankinnat</t>
  </si>
  <si>
    <t>Muut pitkäaikaiset varat</t>
  </si>
  <si>
    <t>Myytävissä olevat sijoitukset</t>
  </si>
  <si>
    <t xml:space="preserve">Rahoitusleasingsaamiset </t>
  </si>
  <si>
    <t>Laskennalliset verosaamiset</t>
  </si>
  <si>
    <t>Muut saamiset</t>
  </si>
  <si>
    <t>Pitkäaikaiset varat yhteensä</t>
  </si>
  <si>
    <t>Lyhytaikaiset varat</t>
  </si>
  <si>
    <t>Vaihto-omaisuus</t>
  </si>
  <si>
    <t>Myyntisaamiset ja muut saamiset</t>
  </si>
  <si>
    <t>Ennakkomaksut</t>
  </si>
  <si>
    <t>Rahavarat</t>
  </si>
  <si>
    <t>Lyhytaikaiset varat yhteensä</t>
  </si>
  <si>
    <t>Varat yhteensä</t>
  </si>
  <si>
    <t>OMA PÄÄOMA JA VELAT</t>
  </si>
  <si>
    <t>Oma pääoma</t>
  </si>
  <si>
    <t>Emoyhtiön omistajille kuuluva oma pääoma</t>
  </si>
  <si>
    <t>Osakepääoma</t>
  </si>
  <si>
    <t>Ylikurssirahasto</t>
  </si>
  <si>
    <t>Muut rahastot</t>
  </si>
  <si>
    <t>Kertyneet voittovarat</t>
  </si>
  <si>
    <t>Oma pääoma yhteensä</t>
  </si>
  <si>
    <t>Velat</t>
  </si>
  <si>
    <t>Pitkäaikaiset velat</t>
  </si>
  <si>
    <t>Laskennalliset verovelat</t>
  </si>
  <si>
    <t>Eläkevelvoitteet</t>
  </si>
  <si>
    <t>Varaukset</t>
  </si>
  <si>
    <t>Muut velat</t>
  </si>
  <si>
    <t>Lyhytaikaiset velat</t>
  </si>
  <si>
    <t>Ostovelat ja muut velat</t>
  </si>
  <si>
    <t>Verovelat</t>
  </si>
  <si>
    <t>Velat yhteensä</t>
  </si>
  <si>
    <t>Oma pääoma ja velat  yhteensä</t>
  </si>
  <si>
    <t>1000 €</t>
  </si>
  <si>
    <t>Liiketoiminnan rahavirta</t>
  </si>
  <si>
    <t>Tulorahoitus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</si>
  <si>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</si>
  <si>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</si>
  <si>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</si>
  <si>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</si>
  <si>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</si>
  <si>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</si>
  <si>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</si>
  <si>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</si>
  <si>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 xml:space="preserve">     </t>
  </si>
  <si>
    <t>Investointien rahavirta</t>
  </si>
  <si>
    <t xml:space="preserve">Investoinnit aineellisiin ja aineettomiin käyttöomaisuushyödykkeisiin </t>
  </si>
  <si>
    <t>Aineellisten ja aineettomien käyttöomaisuushyödykkeiden myynnit</t>
  </si>
  <si>
    <t>Investoinnit myytävissä oleviin sijoituksiin</t>
  </si>
  <si>
    <t>Muiden pitkäaikaisten saamisten muutos</t>
  </si>
  <si>
    <t>Myytävissä olevien pitkäaikaisten sijoitusten myynnit</t>
  </si>
  <si>
    <t>Saadut osingot investoinneista</t>
  </si>
  <si>
    <t>Investointien nettorahavirta</t>
  </si>
  <si>
    <t>Rahoituksen rahavirta</t>
  </si>
  <si>
    <t>Osakeannista saadut maksut</t>
  </si>
  <si>
    <t>Pitkäaikaisten lainojen nostot</t>
  </si>
  <si>
    <t>Pitkäaikaisten lainojen takaisinmaksut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</si>
  <si>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</si>
  <si>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</si>
  <si>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</si>
  <si>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</si>
  <si>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</si>
  <si>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Likvidit varat</t>
  </si>
  <si>
    <t>Yhteensä</t>
  </si>
  <si>
    <t>1 000 €</t>
  </si>
  <si>
    <t>Osake-pääoma</t>
  </si>
  <si>
    <t>Ylikurssi-rahasto</t>
  </si>
  <si>
    <t>Muuntoerot</t>
  </si>
  <si>
    <t xml:space="preserve">LASSILA &amp; TIKANOJA </t>
  </si>
  <si>
    <t xml:space="preserve">TUNNUSLUVUT </t>
  </si>
  <si>
    <t>Oma pääoma/osake, €</t>
  </si>
  <si>
    <t>Liiketoiminnan rahavirta/osake, €</t>
  </si>
  <si>
    <t>Oman pääoman tuotto, %</t>
  </si>
  <si>
    <t>Sijoitetun pääoman tuotto, %</t>
  </si>
  <si>
    <t>EVA, milj. €*</t>
  </si>
  <si>
    <t>Bruttoinvestoinnit, 1 000 €</t>
  </si>
  <si>
    <t>Osakkeiden osakeantioikaistu lukumäärä, 1000 kpl</t>
  </si>
  <si>
    <t>keskimäärin kauden aikana</t>
  </si>
  <si>
    <t>kauden lopussa</t>
  </si>
  <si>
    <t>keskimäärin kauden aikana, laimennettu</t>
  </si>
  <si>
    <t xml:space="preserve">LASSILA &amp; TIKANOJA  </t>
  </si>
  <si>
    <t xml:space="preserve">LIIKEVAIHTO </t>
  </si>
  <si>
    <t>Ympäristöpalvelut</t>
  </si>
  <si>
    <t>Konsernihallinto ja muut</t>
  </si>
  <si>
    <t>Toimialojen välinen liikevaihto</t>
  </si>
  <si>
    <t xml:space="preserve">LIIKEVOITTO </t>
  </si>
  <si>
    <t>Varat</t>
  </si>
  <si>
    <t>Kohdistamattomat varat</t>
  </si>
  <si>
    <t>Kohdistamattomat velat</t>
  </si>
  <si>
    <t>Investoinnit</t>
  </si>
  <si>
    <t>Poistot</t>
  </si>
  <si>
    <t>Liikevoittoprosentti</t>
  </si>
  <si>
    <t>Rahoituskulut, netto</t>
  </si>
  <si>
    <t>VASTUUSITOUMUKSET</t>
  </si>
  <si>
    <t>Yrityskiinnitykset</t>
  </si>
  <si>
    <t>Muut vakuudet</t>
  </si>
  <si>
    <t>Ympäristölupien edellyttämät pankkitakaukset</t>
  </si>
  <si>
    <t>Käyttöleasing- ja muut vuokravastuut</t>
  </si>
  <si>
    <t xml:space="preserve">Erääntyy 1 vuoden kuluessa </t>
  </si>
  <si>
    <t xml:space="preserve">Erääntyy 1-5 vuoden kuluessa </t>
  </si>
  <si>
    <t>Erääntyy yli 5 vuoden kuluttua</t>
  </si>
  <si>
    <t>Johdannaissopimuksista johtuvat vastuut</t>
  </si>
  <si>
    <t xml:space="preserve">Erääntyy yli 5 vuoden kuluttua </t>
  </si>
  <si>
    <t>Liiketoiminnan rahavirran oikaisut</t>
  </si>
  <si>
    <t>Verot</t>
  </si>
  <si>
    <t>Poistot ja arvonalentumiset</t>
  </si>
  <si>
    <t>Rahoitustuotot ja -kulut</t>
  </si>
  <si>
    <t>Muut</t>
  </si>
  <si>
    <t>TULOSLASKELMA VUOSINELJÄNNEKSITTÄIN</t>
  </si>
  <si>
    <t>INVESTOINTISITOUMUKSET</t>
  </si>
  <si>
    <t>Kirjanpitoarvo kauden alussa</t>
  </si>
  <si>
    <t>Hankitut liiketoiminnat</t>
  </si>
  <si>
    <t>Vähennykset</t>
  </si>
  <si>
    <t>Kirjanpitoarvo kauden lopussa</t>
  </si>
  <si>
    <t>Aineettomien hyödykkeiden ostositoumukset</t>
  </si>
  <si>
    <t>Aineellisten hyödykkeiden ostositoumukset</t>
  </si>
  <si>
    <t>Muut investoinnit</t>
  </si>
  <si>
    <t xml:space="preserve">Myynti </t>
  </si>
  <si>
    <t>Ostot</t>
  </si>
  <si>
    <t>Pitkäaikaiset saamiset</t>
  </si>
  <si>
    <t>Pääomalainasaaminen</t>
  </si>
  <si>
    <t>Lyhytaikaiset saamiset</t>
  </si>
  <si>
    <t>Myyntisaamiset</t>
  </si>
  <si>
    <t xml:space="preserve">LIIKETOIMET LÄHIPIIRIN KANSSA </t>
  </si>
  <si>
    <t>Käypä arvo</t>
  </si>
  <si>
    <t>Muut vakuudet ovat vakuustalletuksia.</t>
  </si>
  <si>
    <t xml:space="preserve">Suojausrahasto, käyvän arvon muutos </t>
  </si>
  <si>
    <t>AINEELLISTEN KÄYTTÖOMAISUUSHYÖDYKKEIDEN MUUTOKSET</t>
  </si>
  <si>
    <t>AINEETTOMIEN HYÖDYKKEIDEN MUUTOKSET</t>
  </si>
  <si>
    <t>KONSERNITASE</t>
  </si>
  <si>
    <t>KONSERNIN RAHAVIRTALASKELMA</t>
  </si>
  <si>
    <t>Omista sitoumuksista annetut vakuudet</t>
  </si>
  <si>
    <t>Valuuttajohdannaiset</t>
  </si>
  <si>
    <t>Erääntyy 1 vuoden kuluessa</t>
  </si>
  <si>
    <t>Käyvän arvon muutokset on kirjattu rahoitustuottoihin ja -kuluihin.</t>
  </si>
  <si>
    <t>Siirrot erien välillä</t>
  </si>
  <si>
    <t>Milj. €</t>
  </si>
  <si>
    <t>Kertaluonteiset erät:</t>
  </si>
  <si>
    <t>Operatiivisen toiminnan liikevoitto</t>
  </si>
  <si>
    <t>Johdannaissaamiset</t>
  </si>
  <si>
    <t>Johdannaisvelat</t>
  </si>
  <si>
    <t>OPERATIIVISEN TOIMINNAN LIIKEVOITON MUODOSTUMINEN</t>
  </si>
  <si>
    <t>Henkilöstö kokoaikaiseksi muutettuna keskimäärin</t>
  </si>
  <si>
    <t>Hankitut tytäryritykset ja liiketoiminnat vähennettynä hankintahetken rahavaroilla</t>
  </si>
  <si>
    <t xml:space="preserve">Konsernin osuus yhteisyritysten 
investointisitoumuksista </t>
  </si>
  <si>
    <t>Lyhytaikaisten lainojen muutos</t>
  </si>
  <si>
    <t>(yhteisyritykset)</t>
  </si>
  <si>
    <t>Muutos %</t>
  </si>
  <si>
    <t>Kurssierot</t>
  </si>
  <si>
    <t>Voitot kaudella</t>
  </si>
  <si>
    <t>Luokittelun muutoksesta johtuvat oikaisut</t>
  </si>
  <si>
    <t>Tilikauden laaja tulos, verojen jälkeen</t>
  </si>
  <si>
    <t>Tilikauden laajan tuloksen jakautuminen</t>
  </si>
  <si>
    <t>Muut laajan tuloksen erät, 
verojen jälkeen</t>
  </si>
  <si>
    <t>Muut kauden laajan tuloksen erät, 
verojen jälkeen</t>
  </si>
  <si>
    <t>Kauden laaja tulos</t>
  </si>
  <si>
    <t>Ulkoinen</t>
  </si>
  <si>
    <t>Eliminoinnit</t>
  </si>
  <si>
    <t>Toimialojen välinen</t>
  </si>
  <si>
    <t>Liikevaihto yhteensä, muutos %</t>
  </si>
  <si>
    <t>Osakkeiden myyntivoitto</t>
  </si>
  <si>
    <t>Korkotuotot</t>
  </si>
  <si>
    <t>Lainasaamiset</t>
  </si>
  <si>
    <t>Uudelleenjärjestelykulut</t>
  </si>
  <si>
    <t>L&amp;T yhteensä</t>
  </si>
  <si>
    <t>Henkilöstö, koko- ja osa-aikaiset yhteensä kauden lopussa</t>
  </si>
  <si>
    <t>SEGMENTTITIEDOT</t>
  </si>
  <si>
    <t xml:space="preserve">MUUT SEGMENTTITIEDOT </t>
  </si>
  <si>
    <t>LASKELMA KONSERNIN OMAN PÄÄOMAN MUUTOKSISTA</t>
  </si>
  <si>
    <t>Hankittu sopimuskanta</t>
  </si>
  <si>
    <t>Kilpailukieltosopimukset</t>
  </si>
  <si>
    <t>Muut aineettomat yrityskaupoista</t>
  </si>
  <si>
    <t>Lainat</t>
  </si>
  <si>
    <t>1-12/2009</t>
  </si>
  <si>
    <t>Uusiutuvat energialähteet</t>
  </si>
  <si>
    <t>Omien osakkeiden hankinta</t>
  </si>
  <si>
    <t>Kiinnitykset maanvuokraoikeuteen</t>
  </si>
  <si>
    <t>Osakeperusteisten etuuksien kirjaaminen kuluksi</t>
  </si>
  <si>
    <t>Arvonalentumiset</t>
  </si>
  <si>
    <t>Poistot ja arvonalentumiset, 1 000 €</t>
  </si>
  <si>
    <t>L&amp;T Biowatin pellettiliiketoiminnan lopetus</t>
  </si>
  <si>
    <t>Kiinteistönhoito</t>
  </si>
  <si>
    <t>Siivous- ja käyttäjäpalvelut</t>
  </si>
  <si>
    <t>Gearing, %</t>
  </si>
  <si>
    <t>Korolliset nettovelat, 1 000 €</t>
  </si>
  <si>
    <t xml:space="preserve">Erääntyy 1–5 vuoden kuluessa </t>
  </si>
  <si>
    <t xml:space="preserve">Yhteensä </t>
  </si>
  <si>
    <t xml:space="preserve">Käypä arvo, 1 000 € </t>
  </si>
  <si>
    <t>Moskovan siivousliiketoiminnan lopetus</t>
  </si>
  <si>
    <t>Termiinisopimusten nimellisarvot</t>
  </si>
  <si>
    <t>Termiinisopimuksiin ei ole sovellettu IAS 39:n mukaista suojauslaskentaa.</t>
  </si>
  <si>
    <t>Hyödykejohdannaiset</t>
  </si>
  <si>
    <t>öljytonnia</t>
  </si>
  <si>
    <t>Diesel-swapsopimusten nimellisarvot</t>
  </si>
  <si>
    <t xml:space="preserve">Hyödykejohdannaiset on tehty tulevien diesel-ostojen suojaamiseksi. Sopimuksiin sovelletaan IAS 39:n mukaista suojauslaskentaa ja käyvän arvon muutos kirjataan tehokkaalta osaltaan oman pääoman suojausrahastoon. Hyödykejohdannaisten käyvät arvot perustuvat tilinpäätöspäivän markkinanoteerauksiin. </t>
  </si>
  <si>
    <t>Määräysvallattomille omistajille</t>
  </si>
  <si>
    <t>Määräysvallattomien omistajien osuus</t>
  </si>
  <si>
    <t>Sijoitetun vapaan oman pääoman rahasto</t>
  </si>
  <si>
    <t>1-3/2012</t>
  </si>
  <si>
    <t>Oma pääoma 1.1.2012</t>
  </si>
  <si>
    <t>Arvonmuutos-rahasto</t>
  </si>
  <si>
    <t>Arvonmuutosrahasto</t>
  </si>
  <si>
    <t xml:space="preserve">   Myytävissä olevat lyhytaikaiset rahoitusvarat</t>
  </si>
  <si>
    <t>Myytävissä olevat lyhytaikaiset rahoitusvarat</t>
  </si>
  <si>
    <t>Muuntoerot määräysvallattomille omistajille</t>
  </si>
  <si>
    <t>L&amp;T Biowatin arvonalentuminen</t>
  </si>
  <si>
    <t xml:space="preserve"> </t>
  </si>
  <si>
    <t>Koron- ja valuutanvaihtosopimukset</t>
  </si>
  <si>
    <t>Koronvaihtosopimusten nimellisarvot**</t>
  </si>
  <si>
    <t>9/2010</t>
  </si>
  <si>
    <t>** Koronvaihtosopimukset, joihin ei ole sovellettu IAS 39:n mukaista suojauslaskentaa. Käyvän arvon muutokset on kirjattu rahoitustuottoihin ja -kuluihin.</t>
  </si>
  <si>
    <t>Pääoman palautus</t>
  </si>
  <si>
    <t>Arvonalentuminen, pysyvät vastaavat</t>
  </si>
  <si>
    <t>Arvonalentuminen, liikearvo ja muut aineettomat</t>
  </si>
  <si>
    <t>Myytävissä olevien lyhytaikaisten rahoitusvarojen käyvän arvon muutos</t>
  </si>
  <si>
    <t>Myytävissä olevat rahoitusvarat</t>
  </si>
  <si>
    <t>Maksetut osingot ja muu varojenjako</t>
  </si>
  <si>
    <t>4-6/2012</t>
  </si>
  <si>
    <t xml:space="preserve">Lassila &amp; Tikanoja Oyj on antanut takauksen 50 prosentin osuudelle L&amp;T Recoil Oy:n rahoituslainoista.  </t>
  </si>
  <si>
    <t>Takaussitoumus on voimassa korkeintaan lainojen eräpäivään 31.8.2014 saakka.</t>
  </si>
  <si>
    <t>Konsernin ulkopuoliset vastuut</t>
  </si>
  <si>
    <t>L&amp;T Recoil Oy myyntivoitto</t>
  </si>
  <si>
    <t>Myydyt konserniyritykset vähennettynä myyntihetken rahavaroilla</t>
  </si>
  <si>
    <t>7-9/2012</t>
  </si>
  <si>
    <t>10-12/2012</t>
  </si>
  <si>
    <t>1-12/2012</t>
  </si>
  <si>
    <t>12/2012</t>
  </si>
  <si>
    <t>Ekotuote liiketoiminnan myynti</t>
  </si>
  <si>
    <t>Arvonalentuminen ongelmajätelaitos</t>
  </si>
  <si>
    <t>Enintään 1 vuoden kuluessa</t>
  </si>
  <si>
    <t>1-5 vuoden kuluttua</t>
  </si>
  <si>
    <t>Suojauslaskennassa olevien koron- ja valuutanvaihtosopimusten erääntyminen</t>
  </si>
  <si>
    <t>Koronvaihtosopimukset</t>
  </si>
  <si>
    <t>Koronvaihtosopimusten nimellisarvot*</t>
  </si>
  <si>
    <t>* Koronvaihtosopimukset, jotka on tehty vaihtuvakorkoisiin lainoihin liittyvien rahavirtojen suojauksiksi ja joihin on sovellettu IAS 39:n mukaista suojauslaskentaa. Suojaukset ovat olleet tehokkaita ja niiden käyvän arvon muutokset on esitetty kauden laajassa tuloslaskelmassa.  Koronvaihtosopimusten käyvät arvot perustuvat tilinpäätöspäivän markkinatietoihin.</t>
  </si>
  <si>
    <t>Swapeilla suojataan valuuttamääräisiä lainoja ja niiden käyvän arvon muutokset</t>
  </si>
  <si>
    <t>on esitetty laajassa tuloslaskelmassa. Valuuttamääräisten lainojen</t>
  </si>
  <si>
    <t>KONSERNIN TULOSLASKELMA</t>
  </si>
  <si>
    <t>LAAJA KONSERNIN TULOSLASKELMA</t>
  </si>
  <si>
    <t>1-3/2013</t>
  </si>
  <si>
    <t>3/2012</t>
  </si>
  <si>
    <t>3/2013</t>
  </si>
  <si>
    <t>Oma pääoma 1.1.2013</t>
  </si>
  <si>
    <t>Oma pääoma 31.3.2013</t>
  </si>
  <si>
    <t>Oma pääoma 31.3.2012</t>
  </si>
  <si>
    <t>Omavaraisuusaste, %</t>
  </si>
  <si>
    <t>Teollisuuspalvelut</t>
  </si>
  <si>
    <t>Kiinteistöpalvelut</t>
  </si>
  <si>
    <t xml:space="preserve">                                                                              </t>
  </si>
  <si>
    <t>Laatimisperiaatteen muutos (IAS19)</t>
  </si>
  <si>
    <t xml:space="preserve">Etuuspohjaisten eläkejärjestelyiden uudelleen määrittämisestä johtuvat erät </t>
  </si>
  <si>
    <t xml:space="preserve">L&amp;T Recoil Oy:n rahoituslainojen kokonaispääoma oli 32,8 milj.euroa per 31.03.2013 </t>
  </si>
  <si>
    <t>arvo oli n. 1,9 milj.euroa negatiivinen per 31.3.2013.</t>
  </si>
  <si>
    <t>RAHOITUSVARAT JA -VELAT ARVOSTUSRYHMITTÄIN</t>
  </si>
  <si>
    <t>Käypään arvoon tulos-
vaikutteisesti kirjattavat rahoitusvarat ja -velat</t>
  </si>
  <si>
    <t>Lainat ja muut saamiset</t>
  </si>
  <si>
    <t>Jaksotettuun hankinta-
menoon kirjattavat rahoitusvelat</t>
  </si>
  <si>
    <t>Suojaus-
laskennan alaiset johdannaiset</t>
  </si>
  <si>
    <t>Tase-erien kirjanpitoarvot</t>
  </si>
  <si>
    <t>Tase-erien käyvät arvot</t>
  </si>
  <si>
    <t>IFRS 7:n mukainen käyvän arvon hierarkiataso</t>
  </si>
  <si>
    <t>Pitkäaikaiset rahoitusvarat</t>
  </si>
  <si>
    <t>Rahoitusleasingsaamiset</t>
  </si>
  <si>
    <t>Lyhytaikaiset rahoitusvarat</t>
  </si>
  <si>
    <t>johdannaissaamiset</t>
  </si>
  <si>
    <t>Rahoitusvarat yhteensä</t>
  </si>
  <si>
    <t>Pitkäaikaiset rahoitusvelat</t>
  </si>
  <si>
    <t>Lyhytaikaiset rahoitusvelat</t>
  </si>
  <si>
    <t>Rahoitusvelat yhteensä</t>
  </si>
  <si>
    <t>Suojaus-rahasto</t>
  </si>
  <si>
    <t xml:space="preserve">      </t>
  </si>
  <si>
    <t>* EVA = liikevoitto - sijoitetulle pääomalle (vuosineljännesten keskiarvo) laskettu kustannus. WACC: 2013 6,5 %, 2012 7,1 %</t>
  </si>
  <si>
    <t>Muu 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</si>
</sst>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€&quot;;[Red]\-#,##0\ &quot;€&quot;"/>
    <numFmt numFmtId="164" formatCode="#,##0\ &quot;mk&quot;;\-#,##0\ &quot;mk&quot;"/>
    <numFmt numFmtId="165" formatCode="#,##0\ &quot;mk&quot;;[Red]\-#,##0\ &quot;mk&quot;"/>
    <numFmt numFmtId="167" formatCode="#,##0.00\ &quot;mk&quot;;[Red]\-#,##0.00\ &quot;mk&quot;"/>
    <numFmt numFmtId="173" formatCode="#,##0.0"/>
    <numFmt numFmtId="174" formatCode="#,##0.000"/>
    <numFmt numFmtId="175" formatCode="0.0"/>
    <numFmt numFmtId="176" formatCode="#,##0.0000"/>
    <numFmt numFmtId="190" formatCode="#,##0_ ;[Red]\-#,##0\ "/>
    <numFmt numFmtId="192" formatCode="#,##0.00_ ;[Red]\-#,##0.00\ "/>
  </numFmts>
  <fonts count="33" x14ac:knownFonts="1">
    <font>
      <sz val="10"/>
      <name val="MS Sans Serif"/>
    </font>
    <font>
      <sz val="10"/>
      <name val="MS Sans Serif"/>
      <family val="2"/>
    </font>
    <font>
      <sz val="12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sz val="9"/>
      <name val="Arial"/>
      <family val="2"/>
    </font>
    <font>
      <sz val="8.5"/>
      <name val="MS Sans Serif"/>
      <family val="2"/>
    </font>
    <font>
      <b/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7" applyNumberFormat="0" applyFill="0" applyAlignment="0" applyProtection="0"/>
    <xf numFmtId="0" fontId="24" fillId="23" borderId="0" applyNumberFormat="0" applyBorder="0" applyAlignment="0" applyProtection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6" fillId="0" borderId="0"/>
    <xf numFmtId="0" fontId="8" fillId="0" borderId="0"/>
    <xf numFmtId="0" fontId="1" fillId="0" borderId="0"/>
    <xf numFmtId="0" fontId="16" fillId="22" borderId="6" applyNumberFormat="0" applyFont="0" applyAlignment="0" applyProtection="0"/>
    <xf numFmtId="0" fontId="1" fillId="22" borderId="6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335">
    <xf numFmtId="0" fontId="0" fillId="0" borderId="0" xfId="0"/>
    <xf numFmtId="3" fontId="5" fillId="0" borderId="0" xfId="50" applyNumberFormat="1" applyFont="1" applyFill="1"/>
    <xf numFmtId="3" fontId="5" fillId="0" borderId="10" xfId="50" applyNumberFormat="1" applyFont="1" applyFill="1" applyBorder="1"/>
    <xf numFmtId="3" fontId="5" fillId="0" borderId="0" xfId="43" applyNumberFormat="1" applyFont="1" applyFill="1"/>
    <xf numFmtId="3" fontId="5" fillId="0" borderId="10" xfId="43" applyNumberFormat="1" applyFont="1" applyFill="1" applyBorder="1"/>
    <xf numFmtId="3" fontId="5" fillId="0" borderId="0" xfId="43" applyNumberFormat="1" applyFont="1" applyFill="1" applyBorder="1"/>
    <xf numFmtId="0" fontId="5" fillId="0" borderId="0" xfId="43" applyFont="1" applyFill="1"/>
    <xf numFmtId="3" fontId="5" fillId="0" borderId="12" xfId="43" applyNumberFormat="1" applyFont="1" applyFill="1" applyBorder="1"/>
    <xf numFmtId="0" fontId="5" fillId="0" borderId="0" xfId="43" applyFont="1" applyFill="1" applyBorder="1"/>
    <xf numFmtId="14" fontId="7" fillId="0" borderId="10" xfId="45" quotePrefix="1" applyNumberFormat="1" applyFont="1" applyFill="1" applyBorder="1" applyAlignment="1">
      <alignment horizontal="right"/>
    </xf>
    <xf numFmtId="3" fontId="5" fillId="0" borderId="11" xfId="43" applyNumberFormat="1" applyFont="1" applyFill="1" applyBorder="1"/>
    <xf numFmtId="0" fontId="5" fillId="0" borderId="0" xfId="56" applyFont="1" applyFill="1"/>
    <xf numFmtId="3" fontId="5" fillId="0" borderId="0" xfId="56" applyNumberFormat="1" applyFont="1" applyFill="1" applyAlignment="1">
      <alignment horizontal="right"/>
    </xf>
    <xf numFmtId="4" fontId="7" fillId="0" borderId="0" xfId="51" applyNumberFormat="1" applyFont="1" applyFill="1" applyBorder="1" applyAlignment="1">
      <alignment horizontal="center"/>
    </xf>
    <xf numFmtId="0" fontId="7" fillId="0" borderId="0" xfId="43" applyFont="1" applyFill="1"/>
    <xf numFmtId="0" fontId="5" fillId="0" borderId="0" xfId="46" quotePrefix="1" applyFont="1" applyFill="1" applyBorder="1" applyAlignment="1" applyProtection="1">
      <alignment horizontal="left"/>
    </xf>
    <xf numFmtId="14" fontId="7" fillId="0" borderId="0" xfId="46" quotePrefix="1" applyNumberFormat="1" applyFont="1" applyFill="1" applyBorder="1" applyAlignment="1" applyProtection="1">
      <alignment horizontal="right"/>
    </xf>
    <xf numFmtId="0" fontId="5" fillId="0" borderId="0" xfId="46" applyFont="1" applyFill="1" applyBorder="1"/>
    <xf numFmtId="0" fontId="7" fillId="0" borderId="0" xfId="46" quotePrefix="1" applyFont="1" applyFill="1" applyBorder="1" applyAlignment="1" applyProtection="1">
      <alignment horizontal="right"/>
    </xf>
    <xf numFmtId="0" fontId="5" fillId="0" borderId="10" xfId="43" applyFont="1" applyFill="1" applyBorder="1" applyAlignment="1">
      <alignment horizontal="left"/>
    </xf>
    <xf numFmtId="0" fontId="7" fillId="0" borderId="0" xfId="46" applyFont="1" applyFill="1" applyBorder="1" applyAlignment="1" applyProtection="1">
      <alignment horizontal="left"/>
    </xf>
    <xf numFmtId="3" fontId="7" fillId="0" borderId="0" xfId="46" applyNumberFormat="1" applyFont="1" applyFill="1" applyBorder="1" applyAlignment="1" applyProtection="1">
      <alignment horizontal="right"/>
    </xf>
    <xf numFmtId="0" fontId="5" fillId="0" borderId="0" xfId="46" applyFont="1" applyFill="1" applyBorder="1" applyAlignment="1" applyProtection="1">
      <alignment horizontal="left"/>
    </xf>
    <xf numFmtId="3" fontId="5" fillId="0" borderId="0" xfId="46" applyNumberFormat="1" applyFont="1" applyFill="1" applyBorder="1" applyAlignment="1" applyProtection="1">
      <alignment horizontal="right"/>
    </xf>
    <xf numFmtId="0" fontId="5" fillId="0" borderId="0" xfId="43" applyFont="1" applyFill="1" applyAlignment="1">
      <alignment horizontal="left"/>
    </xf>
    <xf numFmtId="0" fontId="5" fillId="0" borderId="0" xfId="43" applyFont="1" applyFill="1" applyBorder="1" applyAlignment="1">
      <alignment horizontal="left"/>
    </xf>
    <xf numFmtId="0" fontId="7" fillId="0" borderId="0" xfId="43" applyFont="1" applyFill="1" applyBorder="1" applyAlignment="1">
      <alignment horizontal="left"/>
    </xf>
    <xf numFmtId="0" fontId="7" fillId="0" borderId="10" xfId="50" quotePrefix="1" applyFont="1" applyFill="1" applyBorder="1" applyAlignment="1">
      <alignment horizontal="right"/>
    </xf>
    <xf numFmtId="0" fontId="5" fillId="0" borderId="0" xfId="50" applyFont="1" applyFill="1"/>
    <xf numFmtId="0" fontId="7" fillId="0" borderId="10" xfId="50" applyFont="1" applyFill="1" applyBorder="1" applyAlignment="1">
      <alignment horizontal="right"/>
    </xf>
    <xf numFmtId="175" fontId="5" fillId="0" borderId="0" xfId="50" applyNumberFormat="1" applyFont="1" applyFill="1"/>
    <xf numFmtId="175" fontId="5" fillId="0" borderId="10" xfId="50" applyNumberFormat="1" applyFont="1" applyFill="1" applyBorder="1"/>
    <xf numFmtId="0" fontId="7" fillId="0" borderId="0" xfId="56" applyFont="1" applyFill="1" applyBorder="1"/>
    <xf numFmtId="175" fontId="5" fillId="0" borderId="0" xfId="54" applyNumberFormat="1" applyFont="1" applyFill="1" applyAlignment="1">
      <alignment horizontal="right"/>
    </xf>
    <xf numFmtId="3" fontId="5" fillId="0" borderId="0" xfId="52" quotePrefix="1" applyNumberFormat="1" applyFont="1" applyFill="1" applyAlignment="1">
      <alignment horizontal="right"/>
    </xf>
    <xf numFmtId="3" fontId="5" fillId="0" borderId="0" xfId="52" applyNumberFormat="1" applyFont="1" applyFill="1"/>
    <xf numFmtId="3" fontId="5" fillId="0" borderId="0" xfId="52" applyNumberFormat="1" applyFont="1" applyFill="1" applyBorder="1"/>
    <xf numFmtId="3" fontId="5" fillId="0" borderId="10" xfId="52" applyNumberFormat="1" applyFont="1" applyFill="1" applyBorder="1"/>
    <xf numFmtId="0" fontId="5" fillId="0" borderId="0" xfId="52" applyFont="1" applyFill="1" applyBorder="1"/>
    <xf numFmtId="0" fontId="5" fillId="0" borderId="0" xfId="52" applyFont="1" applyFill="1"/>
    <xf numFmtId="175" fontId="5" fillId="0" borderId="0" xfId="52" applyNumberFormat="1" applyFont="1" applyFill="1"/>
    <xf numFmtId="3" fontId="5" fillId="0" borderId="0" xfId="50" applyNumberFormat="1" applyFont="1" applyFill="1" applyBorder="1"/>
    <xf numFmtId="0" fontId="5" fillId="0" borderId="0" xfId="50" applyFont="1" applyFill="1" applyBorder="1"/>
    <xf numFmtId="3" fontId="7" fillId="0" borderId="0" xfId="43" applyNumberFormat="1" applyFont="1" applyFill="1" applyBorder="1"/>
    <xf numFmtId="2" fontId="5" fillId="0" borderId="0" xfId="56" applyNumberFormat="1" applyFont="1" applyFill="1" applyAlignment="1">
      <alignment horizontal="right"/>
    </xf>
    <xf numFmtId="0" fontId="5" fillId="0" borderId="0" xfId="53" applyFont="1" applyFill="1" applyAlignment="1">
      <alignment horizontal="right"/>
    </xf>
    <xf numFmtId="3" fontId="5" fillId="0" borderId="0" xfId="53" applyNumberFormat="1" applyFont="1" applyFill="1"/>
    <xf numFmtId="0" fontId="5" fillId="0" borderId="0" xfId="53" applyFont="1" applyFill="1" applyAlignment="1"/>
    <xf numFmtId="0" fontId="5" fillId="0" borderId="0" xfId="53" quotePrefix="1" applyFont="1" applyFill="1" applyBorder="1" applyAlignment="1">
      <alignment horizontal="right"/>
    </xf>
    <xf numFmtId="3" fontId="5" fillId="0" borderId="10" xfId="53" applyNumberFormat="1" applyFont="1" applyFill="1" applyBorder="1"/>
    <xf numFmtId="0" fontId="5" fillId="0" borderId="0" xfId="50" applyFont="1" applyFill="1" applyAlignment="1">
      <alignment horizontal="right"/>
    </xf>
    <xf numFmtId="175" fontId="5" fillId="0" borderId="0" xfId="50" applyNumberFormat="1" applyFont="1" applyFill="1" applyAlignment="1">
      <alignment horizontal="right"/>
    </xf>
    <xf numFmtId="0" fontId="7" fillId="0" borderId="0" xfId="50" quotePrefix="1" applyFont="1" applyFill="1" applyBorder="1" applyAlignment="1">
      <alignment horizontal="right"/>
    </xf>
    <xf numFmtId="0" fontId="7" fillId="0" borderId="10" xfId="46" quotePrefix="1" applyFont="1" applyFill="1" applyBorder="1" applyAlignment="1" applyProtection="1">
      <alignment horizontal="right"/>
    </xf>
    <xf numFmtId="3" fontId="5" fillId="0" borderId="0" xfId="43" applyNumberFormat="1" applyFont="1" applyFill="1" applyAlignment="1">
      <alignment horizontal="right"/>
    </xf>
    <xf numFmtId="3" fontId="5" fillId="0" borderId="10" xfId="43" applyNumberFormat="1" applyFont="1" applyFill="1" applyBorder="1" applyAlignment="1">
      <alignment horizontal="right"/>
    </xf>
    <xf numFmtId="3" fontId="5" fillId="0" borderId="0" xfId="43" applyNumberFormat="1" applyFont="1" applyFill="1" applyBorder="1" applyAlignment="1">
      <alignment horizontal="right"/>
    </xf>
    <xf numFmtId="3" fontId="7" fillId="0" borderId="0" xfId="43" applyNumberFormat="1" applyFont="1" applyFill="1" applyBorder="1" applyAlignment="1">
      <alignment horizontal="right"/>
    </xf>
    <xf numFmtId="2" fontId="5" fillId="0" borderId="0" xfId="43" applyNumberFormat="1" applyFont="1" applyFill="1" applyAlignment="1">
      <alignment horizontal="right"/>
    </xf>
    <xf numFmtId="0" fontId="7" fillId="0" borderId="10" xfId="53" quotePrefix="1" applyFont="1" applyFill="1" applyBorder="1" applyAlignment="1">
      <alignment horizontal="right"/>
    </xf>
    <xf numFmtId="0" fontId="7" fillId="0" borderId="0" xfId="50" applyFont="1" applyFill="1"/>
    <xf numFmtId="0" fontId="7" fillId="0" borderId="0" xfId="50" applyFont="1" applyFill="1" applyAlignment="1">
      <alignment horizontal="right"/>
    </xf>
    <xf numFmtId="0" fontId="7" fillId="0" borderId="0" xfId="53" applyFont="1" applyFill="1"/>
    <xf numFmtId="0" fontId="5" fillId="0" borderId="0" xfId="53" applyFont="1" applyFill="1"/>
    <xf numFmtId="0" fontId="5" fillId="0" borderId="0" xfId="0" applyFont="1" applyFill="1"/>
    <xf numFmtId="175" fontId="5" fillId="0" borderId="0" xfId="0" applyNumberFormat="1" applyFont="1" applyFill="1"/>
    <xf numFmtId="0" fontId="5" fillId="0" borderId="0" xfId="44" applyFont="1" applyFill="1" applyBorder="1"/>
    <xf numFmtId="0" fontId="5" fillId="0" borderId="0" xfId="44" applyFont="1" applyFill="1" applyAlignment="1">
      <alignment horizontal="right"/>
    </xf>
    <xf numFmtId="0" fontId="5" fillId="0" borderId="0" xfId="44" applyFont="1" applyFill="1"/>
    <xf numFmtId="0" fontId="4" fillId="0" borderId="0" xfId="44" applyFont="1" applyFill="1" applyBorder="1"/>
    <xf numFmtId="0" fontId="4" fillId="0" borderId="0" xfId="44" applyFont="1" applyFill="1" applyAlignment="1">
      <alignment horizontal="right"/>
    </xf>
    <xf numFmtId="0" fontId="7" fillId="0" borderId="10" xfId="47" quotePrefix="1" applyFont="1" applyFill="1" applyBorder="1" applyAlignment="1" applyProtection="1">
      <alignment horizontal="right"/>
    </xf>
    <xf numFmtId="14" fontId="7" fillId="0" borderId="0" xfId="47" quotePrefix="1" applyNumberFormat="1" applyFont="1" applyFill="1" applyBorder="1" applyAlignment="1" applyProtection="1">
      <alignment horizontal="right"/>
    </xf>
    <xf numFmtId="3" fontId="5" fillId="0" borderId="0" xfId="44" applyNumberFormat="1" applyFont="1" applyFill="1"/>
    <xf numFmtId="3" fontId="5" fillId="0" borderId="0" xfId="44" applyNumberFormat="1" applyFont="1" applyFill="1" applyBorder="1"/>
    <xf numFmtId="0" fontId="5" fillId="0" borderId="0" xfId="47" quotePrefix="1" applyFont="1" applyFill="1" applyBorder="1" applyAlignment="1" applyProtection="1">
      <alignment horizontal="left"/>
    </xf>
    <xf numFmtId="0" fontId="7" fillId="0" borderId="0" xfId="47" applyFont="1" applyFill="1" applyBorder="1" applyAlignment="1" applyProtection="1">
      <alignment horizontal="left"/>
    </xf>
    <xf numFmtId="3" fontId="7" fillId="0" borderId="0" xfId="47" applyNumberFormat="1" applyFont="1" applyFill="1" applyBorder="1" applyAlignment="1" applyProtection="1">
      <alignment horizontal="right"/>
    </xf>
    <xf numFmtId="3" fontId="5" fillId="0" borderId="0" xfId="49" applyNumberFormat="1" applyFont="1" applyFill="1" applyBorder="1"/>
    <xf numFmtId="3" fontId="5" fillId="0" borderId="10" xfId="49" applyNumberFormat="1" applyFont="1" applyFill="1" applyBorder="1"/>
    <xf numFmtId="0" fontId="5" fillId="0" borderId="0" xfId="47" applyFont="1" applyFill="1" applyBorder="1" applyAlignment="1" applyProtection="1">
      <alignment horizontal="left"/>
    </xf>
    <xf numFmtId="3" fontId="5" fillId="0" borderId="0" xfId="47" applyNumberFormat="1" applyFont="1" applyFill="1" applyBorder="1" applyAlignment="1" applyProtection="1">
      <alignment horizontal="right"/>
    </xf>
    <xf numFmtId="0" fontId="5" fillId="0" borderId="0" xfId="57" applyFont="1" applyFill="1" applyAlignment="1">
      <alignment horizontal="left"/>
    </xf>
    <xf numFmtId="0" fontId="7" fillId="0" borderId="0" xfId="49" applyFont="1" applyFill="1"/>
    <xf numFmtId="0" fontId="5" fillId="0" borderId="0" xfId="49" applyFont="1" applyFill="1"/>
    <xf numFmtId="17" fontId="5" fillId="0" borderId="0" xfId="49" applyNumberFormat="1" applyFont="1" applyFill="1" applyBorder="1" applyAlignment="1">
      <alignment horizontal="right" wrapText="1"/>
    </xf>
    <xf numFmtId="0" fontId="4" fillId="0" borderId="0" xfId="44" applyFont="1" applyFill="1"/>
    <xf numFmtId="0" fontId="5" fillId="0" borderId="10" xfId="49" quotePrefix="1" applyFont="1" applyFill="1" applyBorder="1"/>
    <xf numFmtId="17" fontId="5" fillId="0" borderId="10" xfId="49" applyNumberFormat="1" applyFont="1" applyFill="1" applyBorder="1" applyAlignment="1">
      <alignment horizontal="right" wrapText="1"/>
    </xf>
    <xf numFmtId="1" fontId="5" fillId="0" borderId="10" xfId="47" applyNumberFormat="1" applyFont="1" applyFill="1" applyBorder="1" applyAlignment="1" applyProtection="1">
      <alignment horizontal="right" wrapText="1"/>
    </xf>
    <xf numFmtId="17" fontId="7" fillId="0" borderId="0" xfId="49" quotePrefix="1" applyNumberFormat="1" applyFont="1" applyFill="1" applyBorder="1" applyAlignment="1">
      <alignment horizontal="right"/>
    </xf>
    <xf numFmtId="0" fontId="5" fillId="0" borderId="0" xfId="49" applyFont="1" applyFill="1" applyBorder="1"/>
    <xf numFmtId="3" fontId="7" fillId="0" borderId="0" xfId="49" applyNumberFormat="1" applyFont="1" applyFill="1"/>
    <xf numFmtId="3" fontId="5" fillId="0" borderId="0" xfId="49" applyNumberFormat="1" applyFont="1" applyFill="1"/>
    <xf numFmtId="3" fontId="7" fillId="0" borderId="0" xfId="49" applyNumberFormat="1" applyFont="1" applyFill="1" applyBorder="1"/>
    <xf numFmtId="0" fontId="5" fillId="0" borderId="10" xfId="49" applyFont="1" applyFill="1" applyBorder="1"/>
    <xf numFmtId="0" fontId="7" fillId="0" borderId="10" xfId="0" quotePrefix="1" applyFont="1" applyFill="1" applyBorder="1" applyAlignment="1">
      <alignment horizontal="right"/>
    </xf>
    <xf numFmtId="0" fontId="5" fillId="0" borderId="13" xfId="50" applyFont="1" applyFill="1" applyBorder="1"/>
    <xf numFmtId="0" fontId="7" fillId="0" borderId="13" xfId="50" applyFont="1" applyFill="1" applyBorder="1"/>
    <xf numFmtId="0" fontId="7" fillId="0" borderId="14" xfId="50" applyFont="1" applyFill="1" applyBorder="1" applyAlignment="1">
      <alignment horizontal="right" wrapText="1"/>
    </xf>
    <xf numFmtId="0" fontId="7" fillId="0" borderId="10" xfId="50" applyFont="1" applyFill="1" applyBorder="1" applyAlignment="1">
      <alignment horizontal="right" wrapText="1"/>
    </xf>
    <xf numFmtId="175" fontId="5" fillId="0" borderId="10" xfId="52" applyNumberFormat="1" applyFont="1" applyFill="1" applyBorder="1"/>
    <xf numFmtId="3" fontId="5" fillId="0" borderId="0" xfId="43" applyNumberFormat="1" applyFont="1" applyFill="1" applyBorder="1" applyAlignment="1">
      <alignment horizontal="left"/>
    </xf>
    <xf numFmtId="3" fontId="7" fillId="0" borderId="0" xfId="43" quotePrefix="1" applyNumberFormat="1" applyFont="1" applyFill="1" applyBorder="1" applyAlignment="1">
      <alignment horizontal="right"/>
    </xf>
    <xf numFmtId="0" fontId="7" fillId="0" borderId="0" xfId="43" applyFont="1" applyFill="1" applyBorder="1" applyAlignment="1">
      <alignment wrapText="1"/>
    </xf>
    <xf numFmtId="0" fontId="4" fillId="0" borderId="0" xfId="43" applyFont="1" applyFill="1"/>
    <xf numFmtId="0" fontId="6" fillId="0" borderId="0" xfId="43" applyFont="1" applyFill="1"/>
    <xf numFmtId="0" fontId="5" fillId="0" borderId="0" xfId="56" applyFont="1" applyFill="1" applyAlignment="1">
      <alignment horizontal="left"/>
    </xf>
    <xf numFmtId="3" fontId="5" fillId="0" borderId="0" xfId="0" applyNumberFormat="1" applyFont="1" applyFill="1"/>
    <xf numFmtId="0" fontId="5" fillId="0" borderId="0" xfId="56" applyFont="1" applyFill="1" applyBorder="1"/>
    <xf numFmtId="0" fontId="5" fillId="0" borderId="0" xfId="56" applyFont="1" applyFill="1" applyAlignment="1">
      <alignment horizontal="right"/>
    </xf>
    <xf numFmtId="3" fontId="5" fillId="0" borderId="13" xfId="50" applyNumberFormat="1" applyFont="1" applyFill="1" applyBorder="1"/>
    <xf numFmtId="3" fontId="5" fillId="0" borderId="0" xfId="54" applyNumberFormat="1" applyFont="1" applyFill="1"/>
    <xf numFmtId="175" fontId="5" fillId="0" borderId="13" xfId="54" applyNumberFormat="1" applyFont="1" applyFill="1" applyBorder="1"/>
    <xf numFmtId="3" fontId="5" fillId="0" borderId="0" xfId="54" applyNumberFormat="1" applyFont="1" applyFill="1" applyBorder="1"/>
    <xf numFmtId="3" fontId="5" fillId="0" borderId="10" xfId="54" applyNumberFormat="1" applyFont="1" applyFill="1" applyBorder="1"/>
    <xf numFmtId="175" fontId="5" fillId="0" borderId="14" xfId="54" applyNumberFormat="1" applyFont="1" applyFill="1" applyBorder="1"/>
    <xf numFmtId="0" fontId="7" fillId="0" borderId="10" xfId="52" applyFont="1" applyFill="1" applyBorder="1" applyAlignment="1">
      <alignment horizontal="right"/>
    </xf>
    <xf numFmtId="3" fontId="7" fillId="0" borderId="0" xfId="52" applyNumberFormat="1" applyFont="1" applyFill="1"/>
    <xf numFmtId="0" fontId="5" fillId="0" borderId="10" xfId="52" applyFont="1" applyFill="1" applyBorder="1"/>
    <xf numFmtId="175" fontId="5" fillId="0" borderId="0" xfId="54" applyNumberFormat="1" applyFont="1" applyFill="1"/>
    <xf numFmtId="174" fontId="5" fillId="0" borderId="0" xfId="52" applyNumberFormat="1" applyFont="1" applyFill="1"/>
    <xf numFmtId="0" fontId="7" fillId="0" borderId="10" xfId="56" quotePrefix="1" applyFont="1" applyFill="1" applyBorder="1" applyAlignment="1">
      <alignment horizontal="right"/>
    </xf>
    <xf numFmtId="0" fontId="5" fillId="0" borderId="0" xfId="53" applyFont="1" applyFill="1" applyAlignment="1">
      <alignment horizontal="left"/>
    </xf>
    <xf numFmtId="17" fontId="7" fillId="0" borderId="10" xfId="52" quotePrefix="1" applyNumberFormat="1" applyFont="1" applyFill="1" applyBorder="1" applyAlignment="1">
      <alignment horizontal="right"/>
    </xf>
    <xf numFmtId="0" fontId="7" fillId="0" borderId="0" xfId="0" applyFont="1" applyFill="1"/>
    <xf numFmtId="173" fontId="5" fillId="0" borderId="0" xfId="0" applyNumberFormat="1" applyFont="1" applyFill="1"/>
    <xf numFmtId="0" fontId="4" fillId="0" borderId="0" xfId="52" applyFont="1" applyFill="1"/>
    <xf numFmtId="6" fontId="5" fillId="0" borderId="10" xfId="53" applyNumberFormat="1" applyFont="1" applyFill="1" applyBorder="1" applyAlignment="1">
      <alignment horizontal="left"/>
    </xf>
    <xf numFmtId="6" fontId="5" fillId="0" borderId="0" xfId="53" applyNumberFormat="1" applyFont="1" applyFill="1" applyBorder="1" applyAlignment="1">
      <alignment horizontal="left"/>
    </xf>
    <xf numFmtId="0" fontId="5" fillId="0" borderId="0" xfId="49" applyFont="1" applyFill="1" applyAlignment="1">
      <alignment wrapText="1"/>
    </xf>
    <xf numFmtId="0" fontId="1" fillId="0" borderId="0" xfId="0" applyFont="1" applyFill="1"/>
    <xf numFmtId="0" fontId="5" fillId="0" borderId="0" xfId="56" applyFont="1" applyFill="1" applyBorder="1" applyAlignment="1">
      <alignment horizontal="right"/>
    </xf>
    <xf numFmtId="0" fontId="4" fillId="0" borderId="0" xfId="0" applyFont="1" applyFill="1"/>
    <xf numFmtId="173" fontId="7" fillId="0" borderId="0" xfId="56" quotePrefix="1" applyNumberFormat="1" applyFont="1" applyFill="1" applyBorder="1" applyAlignment="1">
      <alignment horizontal="right"/>
    </xf>
    <xf numFmtId="2" fontId="5" fillId="0" borderId="0" xfId="56" quotePrefix="1" applyNumberFormat="1" applyFont="1" applyFill="1" applyBorder="1" applyAlignment="1">
      <alignment horizontal="right"/>
    </xf>
    <xf numFmtId="175" fontId="5" fillId="0" borderId="0" xfId="56" applyNumberFormat="1" applyFont="1" applyFill="1" applyBorder="1" applyAlignment="1">
      <alignment horizontal="right"/>
    </xf>
    <xf numFmtId="2" fontId="5" fillId="0" borderId="0" xfId="56" applyNumberFormat="1" applyFont="1" applyFill="1" applyBorder="1" applyAlignment="1">
      <alignment horizontal="right"/>
    </xf>
    <xf numFmtId="173" fontId="5" fillId="0" borderId="0" xfId="56" quotePrefix="1" applyNumberFormat="1" applyFont="1" applyFill="1" applyBorder="1" applyAlignment="1">
      <alignment horizontal="right"/>
    </xf>
    <xf numFmtId="3" fontId="5" fillId="0" borderId="0" xfId="56" quotePrefix="1" applyNumberFormat="1" applyFont="1" applyFill="1" applyBorder="1" applyAlignment="1">
      <alignment horizontal="right"/>
    </xf>
    <xf numFmtId="0" fontId="7" fillId="0" borderId="0" xfId="50" applyFont="1" applyFill="1" applyBorder="1" applyAlignment="1">
      <alignment horizontal="right"/>
    </xf>
    <xf numFmtId="175" fontId="5" fillId="0" borderId="0" xfId="50" applyNumberFormat="1" applyFont="1" applyFill="1" applyBorder="1"/>
    <xf numFmtId="0" fontId="7" fillId="0" borderId="0" xfId="53" quotePrefix="1" applyFont="1" applyFill="1" applyBorder="1" applyAlignment="1">
      <alignment horizontal="right"/>
    </xf>
    <xf numFmtId="0" fontId="5" fillId="0" borderId="0" xfId="53" applyFont="1" applyFill="1" applyBorder="1" applyAlignment="1">
      <alignment horizontal="right"/>
    </xf>
    <xf numFmtId="3" fontId="5" fillId="0" borderId="0" xfId="53" applyNumberFormat="1" applyFont="1" applyFill="1" applyBorder="1"/>
    <xf numFmtId="0" fontId="5" fillId="0" borderId="0" xfId="53" applyFont="1" applyFill="1" applyBorder="1" applyAlignment="1"/>
    <xf numFmtId="3" fontId="5" fillId="0" borderId="0" xfId="44" applyNumberFormat="1" applyFont="1" applyFill="1" applyBorder="1" applyAlignment="1">
      <alignment horizontal="right"/>
    </xf>
    <xf numFmtId="3" fontId="5" fillId="0" borderId="15" xfId="44" applyNumberFormat="1" applyFont="1" applyFill="1" applyBorder="1" applyAlignment="1">
      <alignment horizontal="right"/>
    </xf>
    <xf numFmtId="0" fontId="5" fillId="0" borderId="0" xfId="44" applyFont="1" applyFill="1" applyBorder="1" applyAlignment="1">
      <alignment horizontal="right"/>
    </xf>
    <xf numFmtId="175" fontId="5" fillId="0" borderId="0" xfId="54" applyNumberFormat="1" applyFont="1" applyFill="1" applyBorder="1"/>
    <xf numFmtId="6" fontId="7" fillId="0" borderId="10" xfId="52" quotePrefix="1" applyNumberFormat="1" applyFont="1" applyFill="1" applyBorder="1" applyAlignment="1">
      <alignment horizontal="center"/>
    </xf>
    <xf numFmtId="0" fontId="5" fillId="0" borderId="0" xfId="50" applyFont="1" applyFill="1" applyAlignment="1">
      <alignment wrapText="1"/>
    </xf>
    <xf numFmtId="0" fontId="5" fillId="0" borderId="10" xfId="0" applyFont="1" applyFill="1" applyBorder="1"/>
    <xf numFmtId="3" fontId="5" fillId="0" borderId="10" xfId="48" applyNumberFormat="1" applyFont="1" applyFill="1" applyBorder="1"/>
    <xf numFmtId="3" fontId="5" fillId="0" borderId="0" xfId="44" applyNumberFormat="1" applyFont="1" applyFill="1" applyBorder="1" applyAlignment="1">
      <alignment wrapText="1"/>
    </xf>
    <xf numFmtId="3" fontId="5" fillId="0" borderId="0" xfId="44" applyNumberFormat="1" applyFont="1" applyFill="1" applyAlignment="1">
      <alignment horizontal="left"/>
    </xf>
    <xf numFmtId="0" fontId="7" fillId="0" borderId="0" xfId="0" applyFont="1" applyFill="1" applyAlignment="1">
      <alignment horizontal="right" vertical="top" wrapText="1"/>
    </xf>
    <xf numFmtId="3" fontId="5" fillId="0" borderId="0" xfId="0" applyNumberFormat="1" applyFont="1" applyFill="1" applyAlignment="1">
      <alignment horizontal="right" wrapText="1"/>
    </xf>
    <xf numFmtId="3" fontId="5" fillId="0" borderId="10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right" wrapText="1"/>
    </xf>
    <xf numFmtId="3" fontId="5" fillId="0" borderId="0" xfId="51" applyNumberFormat="1" applyFont="1" applyFill="1"/>
    <xf numFmtId="4" fontId="5" fillId="0" borderId="0" xfId="51" applyNumberFormat="1" applyFont="1" applyFill="1"/>
    <xf numFmtId="3" fontId="7" fillId="0" borderId="0" xfId="43" applyNumberFormat="1" applyFont="1" applyFill="1" applyAlignment="1">
      <alignment horizontal="right" wrapText="1"/>
    </xf>
    <xf numFmtId="3" fontId="5" fillId="0" borderId="0" xfId="48" applyNumberFormat="1" applyFont="1" applyFill="1" applyAlignment="1">
      <alignment wrapText="1"/>
    </xf>
    <xf numFmtId="3" fontId="5" fillId="0" borderId="10" xfId="48" applyNumberFormat="1" applyFont="1" applyFill="1" applyBorder="1" applyAlignment="1">
      <alignment wrapText="1"/>
    </xf>
    <xf numFmtId="3" fontId="5" fillId="0" borderId="10" xfId="48" applyNumberFormat="1" applyFont="1" applyFill="1" applyBorder="1" applyAlignment="1">
      <alignment horizontal="left" wrapText="1" indent="1"/>
    </xf>
    <xf numFmtId="0" fontId="7" fillId="0" borderId="0" xfId="44" applyFont="1" applyFill="1"/>
    <xf numFmtId="0" fontId="5" fillId="0" borderId="0" xfId="48" applyFont="1" applyFill="1" applyBorder="1"/>
    <xf numFmtId="0" fontId="7" fillId="0" borderId="0" xfId="44" applyFont="1" applyFill="1" applyAlignment="1">
      <alignment horizontal="center"/>
    </xf>
    <xf numFmtId="0" fontId="7" fillId="0" borderId="0" xfId="44" applyFont="1" applyFill="1" applyBorder="1" applyAlignment="1">
      <alignment horizontal="center"/>
    </xf>
    <xf numFmtId="3" fontId="30" fillId="0" borderId="0" xfId="44" applyNumberFormat="1" applyFont="1" applyFill="1" applyBorder="1"/>
    <xf numFmtId="3" fontId="5" fillId="0" borderId="10" xfId="51" applyNumberFormat="1" applyFont="1" applyFill="1" applyBorder="1"/>
    <xf numFmtId="3" fontId="7" fillId="0" borderId="0" xfId="51" applyNumberFormat="1" applyFont="1" applyFill="1"/>
    <xf numFmtId="3" fontId="5" fillId="0" borderId="0" xfId="51" applyNumberFormat="1" applyFont="1" applyFill="1" applyBorder="1"/>
    <xf numFmtId="0" fontId="7" fillId="0" borderId="0" xfId="53" applyFont="1" applyFill="1" applyAlignment="1">
      <alignment horizontal="center"/>
    </xf>
    <xf numFmtId="0" fontId="5" fillId="0" borderId="0" xfId="53" applyFont="1" applyFill="1" applyBorder="1"/>
    <xf numFmtId="3" fontId="5" fillId="0" borderId="0" xfId="58" applyNumberFormat="1" applyFont="1" applyFill="1"/>
    <xf numFmtId="3" fontId="5" fillId="0" borderId="16" xfId="54" applyNumberFormat="1" applyFont="1" applyFill="1" applyBorder="1"/>
    <xf numFmtId="0" fontId="5" fillId="0" borderId="10" xfId="50" applyFont="1" applyFill="1" applyBorder="1"/>
    <xf numFmtId="173" fontId="7" fillId="0" borderId="0" xfId="43" applyNumberFormat="1" applyFont="1" applyFill="1" applyBorder="1"/>
    <xf numFmtId="173" fontId="7" fillId="0" borderId="10" xfId="43" applyNumberFormat="1" applyFont="1" applyFill="1" applyBorder="1"/>
    <xf numFmtId="173" fontId="5" fillId="0" borderId="10" xfId="43" applyNumberFormat="1" applyFont="1" applyFill="1" applyBorder="1"/>
    <xf numFmtId="173" fontId="5" fillId="0" borderId="0" xfId="43" applyNumberFormat="1" applyFont="1" applyFill="1" applyBorder="1"/>
    <xf numFmtId="0" fontId="2" fillId="0" borderId="0" xfId="49" applyFont="1" applyFill="1"/>
    <xf numFmtId="0" fontId="2" fillId="0" borderId="0" xfId="49" applyFont="1" applyFill="1" applyBorder="1"/>
    <xf numFmtId="3" fontId="2" fillId="0" borderId="0" xfId="49" applyNumberFormat="1" applyFont="1" applyFill="1"/>
    <xf numFmtId="3" fontId="5" fillId="0" borderId="0" xfId="48" applyNumberFormat="1" applyFont="1" applyFill="1" applyBorder="1"/>
    <xf numFmtId="3" fontId="5" fillId="0" borderId="0" xfId="44" applyNumberFormat="1" applyFont="1" applyFill="1" applyBorder="1" applyAlignment="1">
      <alignment horizontal="left"/>
    </xf>
    <xf numFmtId="175" fontId="5" fillId="0" borderId="10" xfId="54" applyNumberFormat="1" applyFont="1" applyFill="1" applyBorder="1" applyAlignment="1">
      <alignment horizontal="right"/>
    </xf>
    <xf numFmtId="4" fontId="5" fillId="0" borderId="0" xfId="51" applyNumberFormat="1" applyFont="1" applyFill="1" applyAlignment="1">
      <alignment horizontal="center"/>
    </xf>
    <xf numFmtId="0" fontId="2" fillId="0" borderId="0" xfId="49" applyFont="1" applyFill="1" applyAlignment="1">
      <alignment horizontal="center"/>
    </xf>
    <xf numFmtId="0" fontId="5" fillId="0" borderId="0" xfId="43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57" applyFont="1" applyFill="1" applyBorder="1" applyAlignment="1">
      <alignment horizontal="left"/>
    </xf>
    <xf numFmtId="0" fontId="7" fillId="0" borderId="0" xfId="47" quotePrefix="1" applyFont="1" applyFill="1" applyBorder="1" applyAlignment="1" applyProtection="1">
      <alignment horizontal="right"/>
    </xf>
    <xf numFmtId="3" fontId="5" fillId="0" borderId="0" xfId="48" applyNumberFormat="1" applyFont="1" applyFill="1" applyBorder="1" applyAlignment="1">
      <alignment wrapText="1"/>
    </xf>
    <xf numFmtId="3" fontId="5" fillId="0" borderId="0" xfId="48" applyNumberFormat="1" applyFont="1" applyFill="1" applyBorder="1" applyAlignment="1">
      <alignment horizontal="left" wrapText="1" indent="1"/>
    </xf>
    <xf numFmtId="0" fontId="5" fillId="0" borderId="0" xfId="0" applyFont="1" applyFill="1" applyBorder="1"/>
    <xf numFmtId="0" fontId="5" fillId="0" borderId="17" xfId="50" applyFont="1" applyFill="1" applyBorder="1"/>
    <xf numFmtId="0" fontId="7" fillId="0" borderId="16" xfId="50" applyFont="1" applyFill="1" applyBorder="1" applyAlignment="1">
      <alignment horizontal="right" wrapText="1"/>
    </xf>
    <xf numFmtId="3" fontId="5" fillId="0" borderId="17" xfId="50" applyNumberFormat="1" applyFont="1" applyFill="1" applyBorder="1"/>
    <xf numFmtId="0" fontId="7" fillId="0" borderId="13" xfId="50" applyFont="1" applyFill="1" applyBorder="1" applyAlignment="1">
      <alignment horizontal="right" wrapText="1"/>
    </xf>
    <xf numFmtId="0" fontId="7" fillId="0" borderId="0" xfId="50" applyFont="1" applyFill="1" applyBorder="1" applyAlignment="1">
      <alignment horizontal="right" wrapText="1"/>
    </xf>
    <xf numFmtId="0" fontId="7" fillId="0" borderId="0" xfId="50" applyFont="1" applyFill="1" applyBorder="1"/>
    <xf numFmtId="0" fontId="7" fillId="0" borderId="0" xfId="52" applyFont="1" applyFill="1" applyBorder="1" applyAlignment="1">
      <alignment horizontal="right"/>
    </xf>
    <xf numFmtId="3" fontId="6" fillId="0" borderId="0" xfId="52" applyNumberFormat="1" applyFont="1" applyFill="1" applyBorder="1"/>
    <xf numFmtId="175" fontId="5" fillId="0" borderId="0" xfId="56" applyNumberFormat="1" applyFont="1" applyFill="1"/>
    <xf numFmtId="3" fontId="5" fillId="0" borderId="0" xfId="56" quotePrefix="1" applyNumberFormat="1" applyFont="1" applyFill="1" applyAlignment="1">
      <alignment horizontal="right"/>
    </xf>
    <xf numFmtId="3" fontId="1" fillId="0" borderId="0" xfId="0" applyNumberFormat="1" applyFont="1" applyFill="1"/>
    <xf numFmtId="3" fontId="5" fillId="0" borderId="0" xfId="53" applyNumberFormat="1" applyFont="1" applyFill="1" applyAlignment="1">
      <alignment horizontal="right"/>
    </xf>
    <xf numFmtId="3" fontId="7" fillId="0" borderId="0" xfId="43" applyNumberFormat="1" applyFont="1" applyFill="1" applyAlignment="1">
      <alignment horizontal="right"/>
    </xf>
    <xf numFmtId="3" fontId="7" fillId="0" borderId="0" xfId="43" quotePrefix="1" applyNumberFormat="1" applyFont="1" applyFill="1" applyAlignment="1">
      <alignment horizontal="right"/>
    </xf>
    <xf numFmtId="3" fontId="5" fillId="0" borderId="0" xfId="43" quotePrefix="1" applyNumberFormat="1" applyFont="1" applyFill="1" applyAlignment="1">
      <alignment horizontal="right"/>
    </xf>
    <xf numFmtId="4" fontId="5" fillId="0" borderId="0" xfId="43" applyNumberFormat="1" applyFont="1" applyFill="1" applyAlignment="1">
      <alignment horizontal="right"/>
    </xf>
    <xf numFmtId="4" fontId="5" fillId="0" borderId="0" xfId="43" applyNumberFormat="1" applyFont="1" applyFill="1"/>
    <xf numFmtId="0" fontId="7" fillId="0" borderId="0" xfId="0" applyFont="1" applyFill="1" applyBorder="1"/>
    <xf numFmtId="6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6" fontId="7" fillId="0" borderId="0" xfId="53" applyNumberFormat="1" applyFont="1" applyFill="1" applyBorder="1" applyAlignment="1">
      <alignment horizontal="right"/>
    </xf>
    <xf numFmtId="6" fontId="7" fillId="0" borderId="0" xfId="53" quotePrefix="1" applyNumberFormat="1" applyFont="1" applyFill="1" applyBorder="1" applyAlignment="1">
      <alignment horizontal="right"/>
    </xf>
    <xf numFmtId="6" fontId="5" fillId="0" borderId="1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right" wrapText="1"/>
    </xf>
    <xf numFmtId="0" fontId="5" fillId="0" borderId="0" xfId="50" applyFont="1" applyFill="1" applyAlignment="1">
      <alignment horizontal="center"/>
    </xf>
    <xf numFmtId="3" fontId="6" fillId="0" borderId="0" xfId="43" applyNumberFormat="1" applyFont="1" applyFill="1"/>
    <xf numFmtId="0" fontId="7" fillId="0" borderId="0" xfId="43" applyFont="1" applyFill="1" applyAlignment="1">
      <alignment horizontal="center"/>
    </xf>
    <xf numFmtId="0" fontId="5" fillId="0" borderId="10" xfId="46" quotePrefix="1" applyFont="1" applyFill="1" applyBorder="1" applyAlignment="1" applyProtection="1">
      <alignment horizontal="left"/>
    </xf>
    <xf numFmtId="3" fontId="7" fillId="0" borderId="0" xfId="46" quotePrefix="1" applyNumberFormat="1" applyFont="1" applyFill="1" applyBorder="1" applyAlignment="1" applyProtection="1">
      <alignment horizontal="left"/>
    </xf>
    <xf numFmtId="3" fontId="5" fillId="0" borderId="0" xfId="46" applyNumberFormat="1" applyFont="1" applyFill="1" applyBorder="1" applyAlignment="1" applyProtection="1">
      <alignment horizontal="left"/>
    </xf>
    <xf numFmtId="0" fontId="7" fillId="0" borderId="0" xfId="43" quotePrefix="1" applyFont="1" applyFill="1" applyAlignment="1">
      <alignment horizontal="left"/>
    </xf>
    <xf numFmtId="0" fontId="5" fillId="0" borderId="0" xfId="43" quotePrefix="1" applyFont="1" applyFill="1" applyAlignment="1">
      <alignment horizontal="left"/>
    </xf>
    <xf numFmtId="0" fontId="7" fillId="0" borderId="0" xfId="46" applyFont="1" applyFill="1" applyBorder="1"/>
    <xf numFmtId="3" fontId="7" fillId="0" borderId="0" xfId="46" applyNumberFormat="1" applyFont="1" applyFill="1" applyBorder="1"/>
    <xf numFmtId="0" fontId="7" fillId="0" borderId="0" xfId="43" applyFont="1" applyFill="1" applyBorder="1"/>
    <xf numFmtId="0" fontId="7" fillId="0" borderId="0" xfId="43" applyFont="1" applyFill="1" applyAlignment="1">
      <alignment horizontal="left"/>
    </xf>
    <xf numFmtId="2" fontId="5" fillId="0" borderId="0" xfId="46" applyNumberFormat="1" applyFont="1" applyFill="1" applyBorder="1"/>
    <xf numFmtId="0" fontId="7" fillId="0" borderId="0" xfId="43" applyFont="1" applyFill="1" applyAlignment="1">
      <alignment wrapText="1"/>
    </xf>
    <xf numFmtId="0" fontId="6" fillId="0" borderId="0" xfId="53" applyFont="1" applyFill="1"/>
    <xf numFmtId="0" fontId="5" fillId="0" borderId="10" xfId="47" quotePrefix="1" applyFont="1" applyFill="1" applyBorder="1" applyAlignment="1" applyProtection="1">
      <alignment horizontal="left"/>
    </xf>
    <xf numFmtId="0" fontId="7" fillId="0" borderId="0" xfId="44" applyFont="1" applyFill="1" applyBorder="1" applyAlignment="1">
      <alignment wrapText="1"/>
    </xf>
    <xf numFmtId="0" fontId="5" fillId="0" borderId="10" xfId="44" applyFont="1" applyFill="1" applyBorder="1"/>
    <xf numFmtId="3" fontId="5" fillId="0" borderId="10" xfId="44" applyNumberFormat="1" applyFont="1" applyFill="1" applyBorder="1"/>
    <xf numFmtId="0" fontId="7" fillId="0" borderId="15" xfId="44" applyFont="1" applyFill="1" applyBorder="1" applyAlignment="1">
      <alignment wrapText="1"/>
    </xf>
    <xf numFmtId="0" fontId="5" fillId="0" borderId="0" xfId="47" applyFont="1" applyFill="1" applyBorder="1"/>
    <xf numFmtId="0" fontId="7" fillId="0" borderId="0" xfId="47" quotePrefix="1" applyFont="1" applyFill="1" applyBorder="1" applyAlignment="1" applyProtection="1">
      <alignment horizontal="left"/>
    </xf>
    <xf numFmtId="0" fontId="7" fillId="0" borderId="0" xfId="44" applyFont="1" applyFill="1" applyAlignment="1">
      <alignment horizontal="left"/>
    </xf>
    <xf numFmtId="2" fontId="5" fillId="0" borderId="0" xfId="47" applyNumberFormat="1" applyFont="1" applyFill="1" applyBorder="1"/>
    <xf numFmtId="0" fontId="5" fillId="0" borderId="0" xfId="44" applyFont="1" applyFill="1" applyAlignment="1">
      <alignment horizontal="left"/>
    </xf>
    <xf numFmtId="0" fontId="30" fillId="0" borderId="0" xfId="44" applyFont="1" applyFill="1"/>
    <xf numFmtId="0" fontId="5" fillId="0" borderId="0" xfId="43" quotePrefix="1" applyFont="1" applyFill="1" applyBorder="1" applyAlignment="1">
      <alignment horizontal="left"/>
    </xf>
    <xf numFmtId="6" fontId="5" fillId="0" borderId="10" xfId="45" quotePrefix="1" applyNumberFormat="1" applyFont="1" applyFill="1" applyBorder="1"/>
    <xf numFmtId="0" fontId="5" fillId="0" borderId="0" xfId="43" quotePrefix="1" applyFont="1" applyFill="1" applyAlignment="1">
      <alignment horizontal="left" indent="1"/>
    </xf>
    <xf numFmtId="0" fontId="5" fillId="0" borderId="0" xfId="43" applyFont="1" applyFill="1" applyAlignment="1">
      <alignment horizontal="left" indent="1"/>
    </xf>
    <xf numFmtId="0" fontId="5" fillId="0" borderId="10" xfId="43" quotePrefix="1" applyFont="1" applyFill="1" applyBorder="1" applyAlignment="1">
      <alignment horizontal="left" indent="1"/>
    </xf>
    <xf numFmtId="0" fontId="5" fillId="0" borderId="0" xfId="43" applyFont="1" applyFill="1" applyBorder="1" applyAlignment="1">
      <alignment horizontal="left" indent="1"/>
    </xf>
    <xf numFmtId="0" fontId="5" fillId="0" borderId="10" xfId="43" applyFont="1" applyFill="1" applyBorder="1" applyAlignment="1">
      <alignment horizontal="left" wrapText="1" indent="1"/>
    </xf>
    <xf numFmtId="0" fontId="7" fillId="0" borderId="11" xfId="43" applyFont="1" applyFill="1" applyBorder="1" applyAlignment="1">
      <alignment horizontal="left"/>
    </xf>
    <xf numFmtId="0" fontId="5" fillId="0" borderId="10" xfId="43" applyFont="1" applyFill="1" applyBorder="1" applyAlignment="1">
      <alignment horizontal="left" indent="1"/>
    </xf>
    <xf numFmtId="0" fontId="7" fillId="0" borderId="0" xfId="43" applyFont="1" applyFill="1" applyAlignment="1">
      <alignment horizontal="left" indent="1"/>
    </xf>
    <xf numFmtId="0" fontId="5" fillId="0" borderId="15" xfId="49" applyFont="1" applyFill="1" applyBorder="1"/>
    <xf numFmtId="3" fontId="5" fillId="0" borderId="15" xfId="49" applyNumberFormat="1" applyFont="1" applyFill="1" applyBorder="1"/>
    <xf numFmtId="0" fontId="5" fillId="0" borderId="0" xfId="0" quotePrefix="1" applyFont="1" applyFill="1" applyBorder="1" applyAlignment="1">
      <alignment horizontal="center"/>
    </xf>
    <xf numFmtId="0" fontId="1" fillId="0" borderId="0" xfId="0" applyFont="1" applyFill="1" applyBorder="1"/>
    <xf numFmtId="0" fontId="31" fillId="0" borderId="0" xfId="0" applyFont="1" applyFill="1"/>
    <xf numFmtId="0" fontId="4" fillId="0" borderId="0" xfId="56" applyFont="1" applyFill="1" applyBorder="1"/>
    <xf numFmtId="0" fontId="5" fillId="0" borderId="0" xfId="56" quotePrefix="1" applyFont="1" applyFill="1" applyAlignment="1">
      <alignment horizontal="left"/>
    </xf>
    <xf numFmtId="0" fontId="1" fillId="0" borderId="0" xfId="56" applyFont="1" applyFill="1"/>
    <xf numFmtId="0" fontId="7" fillId="0" borderId="0" xfId="56" applyFont="1" applyFill="1" applyBorder="1" applyAlignment="1">
      <alignment horizontal="center"/>
    </xf>
    <xf numFmtId="0" fontId="1" fillId="0" borderId="10" xfId="56" applyFont="1" applyFill="1" applyBorder="1"/>
    <xf numFmtId="173" fontId="32" fillId="0" borderId="0" xfId="56" applyNumberFormat="1" applyFont="1" applyFill="1" applyAlignment="1">
      <alignment horizontal="right"/>
    </xf>
    <xf numFmtId="3" fontId="7" fillId="0" borderId="0" xfId="56" quotePrefix="1" applyNumberFormat="1" applyFont="1" applyFill="1" applyBorder="1" applyAlignment="1">
      <alignment horizontal="left"/>
    </xf>
    <xf numFmtId="0" fontId="5" fillId="0" borderId="0" xfId="56" applyFont="1" applyFill="1" applyAlignment="1">
      <alignment horizontal="left" wrapText="1"/>
    </xf>
    <xf numFmtId="0" fontId="4" fillId="0" borderId="0" xfId="55" applyFont="1" applyFill="1" applyBorder="1"/>
    <xf numFmtId="0" fontId="5" fillId="0" borderId="0" xfId="51" applyFont="1" applyFill="1" applyBorder="1" applyAlignment="1">
      <alignment horizontal="left"/>
    </xf>
    <xf numFmtId="6" fontId="5" fillId="0" borderId="10" xfId="51" quotePrefix="1" applyNumberFormat="1" applyFont="1" applyFill="1" applyBorder="1" applyAlignment="1">
      <alignment horizontal="left"/>
    </xf>
    <xf numFmtId="0" fontId="5" fillId="0" borderId="0" xfId="51" quotePrefix="1" applyFont="1" applyFill="1" applyBorder="1" applyAlignment="1">
      <alignment horizontal="left"/>
    </xf>
    <xf numFmtId="0" fontId="7" fillId="0" borderId="0" xfId="51" applyFont="1" applyFill="1"/>
    <xf numFmtId="0" fontId="5" fillId="0" borderId="0" xfId="51" applyFont="1" applyFill="1"/>
    <xf numFmtId="0" fontId="5" fillId="0" borderId="0" xfId="51" applyFont="1" applyFill="1" applyAlignment="1">
      <alignment horizontal="left" indent="1"/>
    </xf>
    <xf numFmtId="0" fontId="5" fillId="0" borderId="10" xfId="51" applyFont="1" applyFill="1" applyBorder="1" applyAlignment="1">
      <alignment horizontal="left" indent="1"/>
    </xf>
    <xf numFmtId="0" fontId="5" fillId="0" borderId="0" xfId="51" applyFont="1" applyFill="1" applyBorder="1"/>
    <xf numFmtId="0" fontId="5" fillId="0" borderId="10" xfId="51" applyFont="1" applyFill="1" applyBorder="1"/>
    <xf numFmtId="0" fontId="5" fillId="0" borderId="0" xfId="51" applyFont="1" applyFill="1" applyAlignment="1">
      <alignment horizontal="left" wrapText="1" indent="1"/>
    </xf>
    <xf numFmtId="0" fontId="5" fillId="0" borderId="0" xfId="51" applyFont="1" applyFill="1" applyBorder="1" applyAlignment="1">
      <alignment horizontal="left" indent="1"/>
    </xf>
    <xf numFmtId="0" fontId="7" fillId="0" borderId="0" xfId="51" applyFont="1" applyFill="1" applyBorder="1"/>
    <xf numFmtId="0" fontId="5" fillId="0" borderId="0" xfId="50" applyFont="1" applyFill="1" applyAlignment="1">
      <alignment horizontal="left"/>
    </xf>
    <xf numFmtId="0" fontId="5" fillId="0" borderId="10" xfId="50" quotePrefix="1" applyFont="1" applyFill="1" applyBorder="1" applyAlignment="1">
      <alignment horizontal="left"/>
    </xf>
    <xf numFmtId="0" fontId="5" fillId="0" borderId="0" xfId="54" applyFont="1" applyFill="1"/>
    <xf numFmtId="0" fontId="5" fillId="0" borderId="10" xfId="54" applyFont="1" applyFill="1" applyBorder="1"/>
    <xf numFmtId="173" fontId="5" fillId="0" borderId="0" xfId="50" applyNumberFormat="1" applyFont="1" applyFill="1" applyBorder="1"/>
    <xf numFmtId="173" fontId="5" fillId="0" borderId="0" xfId="50" applyNumberFormat="1" applyFont="1" applyFill="1"/>
    <xf numFmtId="173" fontId="5" fillId="0" borderId="0" xfId="50" applyNumberFormat="1" applyFont="1" applyFill="1" applyAlignment="1">
      <alignment horizontal="right"/>
    </xf>
    <xf numFmtId="0" fontId="7" fillId="0" borderId="0" xfId="52" applyFont="1" applyFill="1"/>
    <xf numFmtId="3" fontId="5" fillId="0" borderId="0" xfId="52" applyNumberFormat="1" applyFont="1" applyFill="1" applyAlignment="1">
      <alignment horizontal="right"/>
    </xf>
    <xf numFmtId="6" fontId="5" fillId="0" borderId="10" xfId="52" quotePrefix="1" applyNumberFormat="1" applyFont="1" applyFill="1" applyBorder="1"/>
    <xf numFmtId="0" fontId="7" fillId="0" borderId="0" xfId="52" quotePrefix="1" applyFont="1" applyFill="1" applyBorder="1" applyAlignment="1">
      <alignment horizontal="right"/>
    </xf>
    <xf numFmtId="0" fontId="7" fillId="0" borderId="0" xfId="52" quotePrefix="1" applyFont="1" applyFill="1" applyAlignment="1">
      <alignment horizontal="left"/>
    </xf>
    <xf numFmtId="0" fontId="7" fillId="0" borderId="0" xfId="52" quotePrefix="1" applyFont="1" applyFill="1" applyBorder="1" applyAlignment="1">
      <alignment horizontal="left"/>
    </xf>
    <xf numFmtId="0" fontId="7" fillId="0" borderId="0" xfId="52" applyFont="1" applyFill="1" applyBorder="1"/>
    <xf numFmtId="6" fontId="5" fillId="0" borderId="10" xfId="52" applyNumberFormat="1" applyFont="1" applyFill="1" applyBorder="1" applyAlignment="1">
      <alignment horizontal="left"/>
    </xf>
    <xf numFmtId="3" fontId="7" fillId="0" borderId="0" xfId="52" applyNumberFormat="1" applyFont="1" applyFill="1" applyBorder="1"/>
    <xf numFmtId="0" fontId="5" fillId="0" borderId="0" xfId="54" applyFont="1" applyFill="1" applyBorder="1"/>
    <xf numFmtId="3" fontId="5" fillId="0" borderId="17" xfId="54" applyNumberFormat="1" applyFont="1" applyFill="1" applyBorder="1"/>
    <xf numFmtId="3" fontId="5" fillId="0" borderId="13" xfId="54" applyNumberFormat="1" applyFont="1" applyFill="1" applyBorder="1"/>
    <xf numFmtId="176" fontId="5" fillId="0" borderId="0" xfId="52" applyNumberFormat="1" applyFont="1" applyFill="1"/>
    <xf numFmtId="3" fontId="5" fillId="0" borderId="0" xfId="58" applyNumberFormat="1" applyFont="1" applyFill="1" applyBorder="1"/>
    <xf numFmtId="0" fontId="5" fillId="0" borderId="0" xfId="58" applyFont="1" applyFill="1"/>
    <xf numFmtId="0" fontId="7" fillId="0" borderId="0" xfId="58" applyFont="1" applyFill="1"/>
    <xf numFmtId="0" fontId="5" fillId="0" borderId="0" xfId="43" applyFont="1" applyFill="1" applyAlignment="1">
      <alignment horizontal="center"/>
    </xf>
    <xf numFmtId="164" fontId="5" fillId="0" borderId="10" xfId="43" applyNumberFormat="1" applyFont="1" applyFill="1" applyBorder="1"/>
    <xf numFmtId="0" fontId="5" fillId="0" borderId="0" xfId="58" applyFont="1" applyFill="1" applyAlignment="1">
      <alignment horizontal="left" indent="1"/>
    </xf>
    <xf numFmtId="0" fontId="5" fillId="0" borderId="0" xfId="43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0" borderId="0" xfId="58" applyFont="1" applyFill="1" applyBorder="1"/>
    <xf numFmtId="6" fontId="7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3" fontId="5" fillId="0" borderId="10" xfId="0" applyNumberFormat="1" applyFont="1" applyFill="1" applyBorder="1"/>
    <xf numFmtId="3" fontId="5" fillId="0" borderId="0" xfId="0" quotePrefix="1" applyNumberFormat="1" applyFont="1" applyFill="1"/>
    <xf numFmtId="0" fontId="5" fillId="0" borderId="10" xfId="0" applyFont="1" applyFill="1" applyBorder="1" applyAlignment="1">
      <alignment wrapText="1"/>
    </xf>
    <xf numFmtId="14" fontId="5" fillId="0" borderId="0" xfId="0" applyNumberFormat="1" applyFont="1" applyFill="1" applyBorder="1" applyAlignment="1">
      <alignment horizontal="right" wrapText="1"/>
    </xf>
    <xf numFmtId="0" fontId="5" fillId="0" borderId="0" xfId="0" quotePrefix="1" applyFont="1" applyFill="1"/>
    <xf numFmtId="0" fontId="7" fillId="0" borderId="0" xfId="53" applyFont="1" applyFill="1" applyAlignment="1">
      <alignment horizontal="left"/>
    </xf>
    <xf numFmtId="0" fontId="5" fillId="0" borderId="0" xfId="53" applyFont="1" applyFill="1" applyAlignment="1">
      <alignment horizontal="left" indent="1"/>
    </xf>
    <xf numFmtId="0" fontId="5" fillId="0" borderId="10" xfId="53" applyFont="1" applyFill="1" applyBorder="1"/>
    <xf numFmtId="0" fontId="7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3" fontId="5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53" applyFont="1" applyFill="1" applyAlignment="1">
      <alignment wrapText="1"/>
    </xf>
    <xf numFmtId="0" fontId="5" fillId="0" borderId="10" xfId="0" applyFont="1" applyFill="1" applyBorder="1" applyAlignment="1">
      <alignment vertical="top" wrapText="1"/>
    </xf>
    <xf numFmtId="3" fontId="5" fillId="0" borderId="10" xfId="0" applyNumberFormat="1" applyFont="1" applyFill="1" applyBorder="1" applyAlignment="1">
      <alignment vertical="top" wrapText="1"/>
    </xf>
    <xf numFmtId="6" fontId="7" fillId="0" borderId="10" xfId="53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0" fontId="1" fillId="0" borderId="0" xfId="0" applyFont="1" applyFill="1" applyAlignment="1"/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</cellXfs>
  <cellStyles count="6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[0]_Sheet10" xfId="28"/>
    <cellStyle name="Comma_Sheet10" xfId="29"/>
    <cellStyle name="Currency [0]_Sheet10" xfId="30"/>
    <cellStyle name="Currency_Sheet10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ali" xfId="0" builtinId="0"/>
    <cellStyle name="Normaali 2" xfId="41"/>
    <cellStyle name="Normaali 2 2" xfId="42"/>
    <cellStyle name="Normaali_1001 L&amp;T OYJ VUOSIKERTOMUS 2003" xfId="43"/>
    <cellStyle name="Normaali_1001 L&amp;T OYJ VUOSIKERTOMUS 2003_IAS1_laskelmat malli" xfId="44"/>
    <cellStyle name="Normaali_IFRS TASE" xfId="45"/>
    <cellStyle name="Normaali_IFRS- TULOSLASKELMA MALLIT" xfId="46"/>
    <cellStyle name="Normaali_IFRS- TULOSLASKELMA MALLIT_IAS1_laskelmat malli" xfId="47"/>
    <cellStyle name="Normaali_LTKASSAVIRTA2000" xfId="48"/>
    <cellStyle name="Normaali_LTKASSAVIRTA2000_IAS1_laskelmat malli" xfId="49"/>
    <cellStyle name="Normaali_MATLIIKEV" xfId="50"/>
    <cellStyle name="Normaali_OYJRAHLASKELMA" xfId="51"/>
    <cellStyle name="Normaali_PROFORMA092001" xfId="52"/>
    <cellStyle name="Normaali_PÖRSSI Q1 2006" xfId="53"/>
    <cellStyle name="Normaali_pörssi062000" xfId="54"/>
    <cellStyle name="Normaali_rahlaskVUOSIKERT" xfId="55"/>
    <cellStyle name="Normaali_Tunnusluvut032000" xfId="56"/>
    <cellStyle name="Normaali_Tunnusluvut032000_IAS1_laskelmat malli" xfId="57"/>
    <cellStyle name="Normaali_Verot" xfId="58"/>
    <cellStyle name="Normal_Sheet10" xfId="59"/>
    <cellStyle name="Note" xfId="60"/>
    <cellStyle name="Note 2" xfId="61"/>
    <cellStyle name="Output" xfId="62"/>
    <cellStyle name="Title" xfId="63"/>
    <cellStyle name="Total" xfId="64"/>
    <cellStyle name="Warning Text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lousosasto/kirjanpito/IFRS-konsernilaskennan%20raportit_L.Aarnio/2013/032013/IFRS%20TILINP&#196;&#196;T&#214;KSET/12%202005/OV%20JA%20MUUT%20VEL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FORMAJAKO\PF%20200109\ESTIM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alousosasto/kirjanpito/IFRS-konsernilaskennan%20raportit_L.Aarnio/2013/032013/TEMP/nelj&#228;nneksitt&#228;in%20ilman%20nimenmuutoskuluj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alousosasto/IFRS-KONSERNILASKENTA_Laura%20Aarnio/tp2009/032009/Virrat%20kiinteist&#246;%20ja%20ppa-arvo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lj&#228;nneksitt&#228;in%20ilman%20nimenmuutoskuluj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alousosasto/kirjanpito/LAURA,%20JAANA,%20NINA%20KONSERNILASKENTA_Laura%20Sillantaka/tp2006/122006/TASEKIRJAAN%20LIITTYVI&#196;%20TY&#214;PAPEREITA/Varauks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alousosasto/IFRS-projekti_L.Aarnio/Uudet%20IFRS-standardit%202009/IFRS%20TILINP&#196;&#196;T&#214;KSET/12%202005/OV%20JA%20MUUT%20VELA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alousosasto/IFRS-projekti_L.Aarnio/Uudet%20IFRS-standardit%202009/TEMP/nelj&#228;nneksitt&#228;in%20ilman%20nimenmuutoskulu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 JA MUUT VELAT"/>
      <sheetName val="LASKELMA"/>
      <sheetName val="#VIITTAUS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TEST ESTIMAT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LJÄNNEKSITTÄIN VERSIO 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LJÄNNEKSITTÄIN VERSIO 2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aukset laskeminen"/>
      <sheetName val="26. VARAUKSET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 JA MUUT VELAT"/>
      <sheetName val="LASKELMA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LJÄNNEKSITTÄIN VERSIO 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J37"/>
  <sheetViews>
    <sheetView tabSelected="1" zoomScaleNormal="100" workbookViewId="0"/>
  </sheetViews>
  <sheetFormatPr defaultRowHeight="12.75" x14ac:dyDescent="0.2"/>
  <cols>
    <col min="1" max="1" width="40" style="6" customWidth="1"/>
    <col min="2" max="5" width="10.140625" style="6" customWidth="1"/>
    <col min="6" max="7" width="9.140625" style="6"/>
    <col min="8" max="8" width="26" style="6" customWidth="1"/>
    <col min="9" max="16384" width="9.140625" style="6"/>
  </cols>
  <sheetData>
    <row r="1" spans="1:10" x14ac:dyDescent="0.2">
      <c r="A1" s="82" t="s">
        <v>97</v>
      </c>
      <c r="B1" s="82"/>
      <c r="C1" s="82"/>
      <c r="D1" s="82"/>
      <c r="E1" s="82"/>
    </row>
    <row r="3" spans="1:10" ht="15.75" x14ac:dyDescent="0.25">
      <c r="A3" s="105" t="s">
        <v>266</v>
      </c>
      <c r="B3" s="105"/>
      <c r="C3" s="236"/>
      <c r="D3" s="105"/>
      <c r="E3" s="105"/>
    </row>
    <row r="4" spans="1:10" x14ac:dyDescent="0.2">
      <c r="A4" s="14"/>
      <c r="B4" s="224"/>
      <c r="C4" s="224"/>
      <c r="D4" s="224"/>
      <c r="E4" s="224"/>
    </row>
    <row r="5" spans="1:10" x14ac:dyDescent="0.2">
      <c r="A5" s="225" t="s">
        <v>93</v>
      </c>
      <c r="B5" s="53" t="s">
        <v>268</v>
      </c>
      <c r="C5" s="53" t="s">
        <v>227</v>
      </c>
      <c r="D5" s="53" t="s">
        <v>176</v>
      </c>
      <c r="E5" s="53" t="s">
        <v>254</v>
      </c>
    </row>
    <row r="6" spans="1:10" x14ac:dyDescent="0.2">
      <c r="B6" s="8"/>
      <c r="C6" s="8"/>
      <c r="D6" s="8"/>
      <c r="E6" s="8"/>
    </row>
    <row r="7" spans="1:10" x14ac:dyDescent="0.2">
      <c r="A7" s="14" t="s">
        <v>1</v>
      </c>
      <c r="B7" s="43">
        <v>167721</v>
      </c>
      <c r="C7" s="43">
        <v>171286</v>
      </c>
      <c r="D7" s="179">
        <f>(B7-C7)/C7*100</f>
        <v>-2.081314293053723</v>
      </c>
      <c r="E7" s="43">
        <v>673985</v>
      </c>
      <c r="H7" s="15"/>
      <c r="I7" s="16"/>
      <c r="J7" s="8"/>
    </row>
    <row r="8" spans="1:10" x14ac:dyDescent="0.2">
      <c r="D8" s="179"/>
      <c r="E8" s="54"/>
      <c r="H8" s="17"/>
      <c r="I8" s="18"/>
      <c r="J8" s="8"/>
    </row>
    <row r="9" spans="1:10" x14ac:dyDescent="0.2">
      <c r="A9" s="19" t="s">
        <v>2</v>
      </c>
      <c r="B9" s="4">
        <v>-154367</v>
      </c>
      <c r="C9" s="4">
        <v>-159711</v>
      </c>
      <c r="D9" s="181">
        <f>(B9-C9)/C9*100</f>
        <v>-3.346043791598575</v>
      </c>
      <c r="E9" s="4">
        <v>-602581</v>
      </c>
      <c r="H9" s="20"/>
      <c r="I9" s="21"/>
      <c r="J9" s="8"/>
    </row>
    <row r="10" spans="1:10" x14ac:dyDescent="0.2">
      <c r="D10" s="179"/>
      <c r="E10" s="54"/>
      <c r="H10" s="22"/>
      <c r="I10" s="23"/>
      <c r="J10" s="8"/>
    </row>
    <row r="11" spans="1:10" x14ac:dyDescent="0.2">
      <c r="A11" s="14" t="s">
        <v>3</v>
      </c>
      <c r="B11" s="43">
        <f>SUM(B7:B10)</f>
        <v>13354</v>
      </c>
      <c r="C11" s="43">
        <f>C7+C9</f>
        <v>11575</v>
      </c>
      <c r="D11" s="179">
        <f>(B11-C11)/C11*100</f>
        <v>15.369330453563714</v>
      </c>
      <c r="E11" s="210">
        <f>SUM(E7:E10)</f>
        <v>71404</v>
      </c>
      <c r="H11" s="20"/>
      <c r="I11" s="21"/>
      <c r="J11" s="8"/>
    </row>
    <row r="12" spans="1:10" x14ac:dyDescent="0.2">
      <c r="D12" s="179"/>
      <c r="E12" s="54"/>
      <c r="H12" s="20"/>
      <c r="I12" s="21"/>
      <c r="J12" s="8"/>
    </row>
    <row r="13" spans="1:10" x14ac:dyDescent="0.2">
      <c r="A13" s="24" t="s">
        <v>4</v>
      </c>
      <c r="B13" s="54">
        <v>378</v>
      </c>
      <c r="C13" s="54">
        <v>548</v>
      </c>
      <c r="D13" s="182">
        <f>(B13-C13)/C13*100</f>
        <v>-31.021897810218981</v>
      </c>
      <c r="E13" s="54">
        <v>7708</v>
      </c>
      <c r="H13" s="22"/>
      <c r="I13" s="23"/>
      <c r="J13" s="8"/>
    </row>
    <row r="14" spans="1:10" x14ac:dyDescent="0.2">
      <c r="A14" s="24" t="s">
        <v>5</v>
      </c>
      <c r="B14" s="54">
        <v>-3640</v>
      </c>
      <c r="C14" s="54">
        <v>-4091</v>
      </c>
      <c r="D14" s="182">
        <f>(B14-C14)/C14*100</f>
        <v>-11.024199462234172</v>
      </c>
      <c r="E14" s="54">
        <v>-16745</v>
      </c>
      <c r="H14" s="22"/>
      <c r="I14" s="23"/>
      <c r="J14" s="8"/>
    </row>
    <row r="15" spans="1:10" x14ac:dyDescent="0.2">
      <c r="A15" s="24" t="s">
        <v>6</v>
      </c>
      <c r="B15" s="54">
        <v>-3246</v>
      </c>
      <c r="C15" s="54">
        <v>-3008</v>
      </c>
      <c r="D15" s="182">
        <f>(B15-C15)/C15*100</f>
        <v>7.9122340425531918</v>
      </c>
      <c r="E15" s="54">
        <v>-12090</v>
      </c>
      <c r="H15" s="17"/>
      <c r="I15" s="23"/>
      <c r="J15" s="8"/>
    </row>
    <row r="16" spans="1:10" x14ac:dyDescent="0.2">
      <c r="A16" s="25" t="s">
        <v>7</v>
      </c>
      <c r="B16" s="56">
        <v>-548</v>
      </c>
      <c r="C16" s="56">
        <v>-91</v>
      </c>
      <c r="D16" s="182">
        <f>(B16-C16)/C16*100</f>
        <v>502.19780219780216</v>
      </c>
      <c r="E16" s="56">
        <v>-1584</v>
      </c>
      <c r="G16" s="3"/>
      <c r="H16" s="20"/>
      <c r="I16" s="21"/>
      <c r="J16" s="8"/>
    </row>
    <row r="17" spans="1:10" x14ac:dyDescent="0.2">
      <c r="A17" s="25" t="s">
        <v>241</v>
      </c>
      <c r="B17" s="56"/>
      <c r="C17" s="56"/>
      <c r="D17" s="179"/>
      <c r="E17" s="56">
        <v>-302</v>
      </c>
      <c r="G17" s="3"/>
      <c r="H17" s="20"/>
      <c r="I17" s="21"/>
      <c r="J17" s="8"/>
    </row>
    <row r="18" spans="1:10" x14ac:dyDescent="0.2">
      <c r="A18" s="19" t="s">
        <v>242</v>
      </c>
      <c r="B18" s="55"/>
      <c r="C18" s="55"/>
      <c r="D18" s="180"/>
      <c r="E18" s="55"/>
      <c r="G18" s="3"/>
      <c r="H18" s="20"/>
      <c r="I18" s="21"/>
      <c r="J18" s="8"/>
    </row>
    <row r="19" spans="1:10" x14ac:dyDescent="0.2">
      <c r="A19" s="25"/>
      <c r="D19" s="179"/>
      <c r="E19" s="56"/>
      <c r="H19" s="20"/>
      <c r="I19" s="21"/>
      <c r="J19" s="8"/>
    </row>
    <row r="20" spans="1:10" x14ac:dyDescent="0.2">
      <c r="A20" s="26" t="s">
        <v>8</v>
      </c>
      <c r="B20" s="57">
        <f>SUM(B11:B18)</f>
        <v>6298</v>
      </c>
      <c r="C20" s="57">
        <f>SUM(C11:C18)</f>
        <v>4933</v>
      </c>
      <c r="D20" s="179">
        <f>(B20-C20)/C20*100</f>
        <v>27.67078856679505</v>
      </c>
      <c r="E20" s="57">
        <f>SUM(E11:E18)</f>
        <v>48391</v>
      </c>
      <c r="G20" s="3"/>
      <c r="H20" s="22"/>
      <c r="I20" s="23"/>
      <c r="J20" s="8"/>
    </row>
    <row r="21" spans="1:10" x14ac:dyDescent="0.2">
      <c r="A21" s="25"/>
      <c r="D21" s="179"/>
      <c r="E21" s="56"/>
      <c r="H21" s="22"/>
      <c r="I21" s="23"/>
      <c r="J21" s="8"/>
    </row>
    <row r="22" spans="1:10" x14ac:dyDescent="0.2">
      <c r="A22" s="25" t="s">
        <v>9</v>
      </c>
      <c r="B22" s="56">
        <v>179</v>
      </c>
      <c r="C22" s="56">
        <v>355</v>
      </c>
      <c r="D22" s="182">
        <f>(B22-C22)/C22*100</f>
        <v>-49.577464788732392</v>
      </c>
      <c r="E22" s="56">
        <v>860</v>
      </c>
      <c r="G22" s="3"/>
      <c r="H22" s="17"/>
      <c r="I22" s="17"/>
      <c r="J22" s="8"/>
    </row>
    <row r="23" spans="1:10" x14ac:dyDescent="0.2">
      <c r="A23" s="19" t="s">
        <v>10</v>
      </c>
      <c r="B23" s="55">
        <v>-587</v>
      </c>
      <c r="C23" s="55">
        <v>-1315</v>
      </c>
      <c r="D23" s="181">
        <f>(B23-C23)/C23*100</f>
        <v>-55.361216730038024</v>
      </c>
      <c r="E23" s="55">
        <v>-6256</v>
      </c>
      <c r="F23" s="3"/>
      <c r="G23" s="3"/>
      <c r="H23" s="226"/>
      <c r="I23" s="21"/>
      <c r="J23" s="8"/>
    </row>
    <row r="24" spans="1:10" x14ac:dyDescent="0.2">
      <c r="A24" s="25"/>
      <c r="D24" s="179"/>
      <c r="E24" s="56"/>
      <c r="G24" s="3"/>
      <c r="H24" s="227"/>
      <c r="I24" s="23"/>
      <c r="J24" s="8"/>
    </row>
    <row r="25" spans="1:10" x14ac:dyDescent="0.2">
      <c r="A25" s="228" t="s">
        <v>11</v>
      </c>
      <c r="B25" s="103">
        <f>SUM(B20:B23)</f>
        <v>5890</v>
      </c>
      <c r="C25" s="103">
        <f>SUM(C20:C23)</f>
        <v>3973</v>
      </c>
      <c r="D25" s="179">
        <f>(B25-C25)/C25*100</f>
        <v>48.250692172162097</v>
      </c>
      <c r="E25" s="211">
        <f>SUM(E20:E23)</f>
        <v>42995</v>
      </c>
      <c r="H25" s="20"/>
      <c r="I25" s="21"/>
      <c r="J25" s="8"/>
    </row>
    <row r="26" spans="1:10" x14ac:dyDescent="0.2">
      <c r="A26" s="229"/>
      <c r="D26" s="179"/>
      <c r="E26" s="212"/>
      <c r="H26" s="230"/>
      <c r="I26" s="21"/>
      <c r="J26" s="8"/>
    </row>
    <row r="27" spans="1:10" x14ac:dyDescent="0.2">
      <c r="A27" s="19" t="s">
        <v>12</v>
      </c>
      <c r="B27" s="55">
        <v>-1443</v>
      </c>
      <c r="C27" s="55">
        <v>-1209</v>
      </c>
      <c r="D27" s="181">
        <f>(B27-C27)/C27*100</f>
        <v>19.35483870967742</v>
      </c>
      <c r="E27" s="55">
        <v>-8543</v>
      </c>
      <c r="G27" s="3"/>
      <c r="H27" s="26"/>
      <c r="I27" s="231"/>
      <c r="J27" s="8"/>
    </row>
    <row r="28" spans="1:10" x14ac:dyDescent="0.2">
      <c r="A28" s="24"/>
      <c r="B28" s="102"/>
      <c r="C28" s="102"/>
      <c r="D28" s="179"/>
      <c r="E28" s="54"/>
      <c r="H28" s="25"/>
      <c r="I28" s="231"/>
      <c r="J28" s="8"/>
    </row>
    <row r="29" spans="1:10" x14ac:dyDescent="0.2">
      <c r="A29" s="232" t="s">
        <v>13</v>
      </c>
      <c r="B29" s="43">
        <f>SUM(B25:B28)</f>
        <v>4447</v>
      </c>
      <c r="C29" s="43">
        <f>SUM(C25:C28)</f>
        <v>2764</v>
      </c>
      <c r="D29" s="179">
        <f>(B29-C29)/C29*100</f>
        <v>60.890014471780027</v>
      </c>
      <c r="E29" s="57">
        <f>SUM(E25:E27)</f>
        <v>34452</v>
      </c>
      <c r="H29" s="8"/>
      <c r="I29" s="231"/>
      <c r="J29" s="8"/>
    </row>
    <row r="30" spans="1:10" x14ac:dyDescent="0.2">
      <c r="A30" s="24"/>
      <c r="B30" s="102"/>
      <c r="C30" s="102"/>
      <c r="D30" s="179"/>
      <c r="E30" s="54"/>
      <c r="H30" s="104"/>
      <c r="I30" s="17"/>
      <c r="J30" s="8"/>
    </row>
    <row r="31" spans="1:10" x14ac:dyDescent="0.2">
      <c r="A31" s="233" t="s">
        <v>14</v>
      </c>
      <c r="D31" s="179"/>
      <c r="E31" s="54"/>
      <c r="H31" s="8"/>
      <c r="I31" s="234"/>
      <c r="J31" s="8"/>
    </row>
    <row r="32" spans="1:10" x14ac:dyDescent="0.2">
      <c r="A32" s="24" t="s">
        <v>15</v>
      </c>
      <c r="B32" s="54">
        <f>B29-B33</f>
        <v>4451</v>
      </c>
      <c r="C32" s="54">
        <f>C29-C33</f>
        <v>2769</v>
      </c>
      <c r="D32" s="54"/>
      <c r="E32" s="54">
        <f>E29-E33</f>
        <v>34459</v>
      </c>
      <c r="G32" s="3"/>
      <c r="H32" s="8"/>
      <c r="I32" s="234"/>
      <c r="J32" s="8"/>
    </row>
    <row r="33" spans="1:10" x14ac:dyDescent="0.2">
      <c r="A33" s="6" t="s">
        <v>224</v>
      </c>
      <c r="B33" s="54">
        <v>-4</v>
      </c>
      <c r="C33" s="54">
        <v>-5</v>
      </c>
      <c r="D33" s="54"/>
      <c r="E33" s="54">
        <v>-7</v>
      </c>
      <c r="H33" s="8"/>
      <c r="I33" s="8"/>
      <c r="J33" s="8"/>
    </row>
    <row r="34" spans="1:10" x14ac:dyDescent="0.2">
      <c r="A34" s="24"/>
      <c r="B34" s="104"/>
      <c r="C34" s="104"/>
      <c r="D34" s="104"/>
      <c r="E34" s="162"/>
    </row>
    <row r="35" spans="1:10" ht="25.5" x14ac:dyDescent="0.2">
      <c r="A35" s="235" t="s">
        <v>16</v>
      </c>
      <c r="E35" s="54"/>
    </row>
    <row r="36" spans="1:10" x14ac:dyDescent="0.2">
      <c r="A36" s="6" t="s">
        <v>17</v>
      </c>
      <c r="B36" s="58">
        <v>0.12</v>
      </c>
      <c r="C36" s="58">
        <v>7.0000000000000007E-2</v>
      </c>
      <c r="D36" s="58"/>
      <c r="E36" s="213">
        <v>0.89</v>
      </c>
    </row>
    <row r="37" spans="1:10" x14ac:dyDescent="0.2">
      <c r="A37" s="6" t="s">
        <v>18</v>
      </c>
      <c r="B37" s="58">
        <v>0.12</v>
      </c>
      <c r="C37" s="58">
        <v>7.0000000000000007E-2</v>
      </c>
      <c r="D37" s="58"/>
      <c r="E37" s="214">
        <v>0.89</v>
      </c>
    </row>
  </sheetData>
  <phoneticPr fontId="3" type="noConversion"/>
  <pageMargins left="0.99" right="0.27" top="0.98425196850393704" bottom="0" header="0.79" footer="0.4921259845"/>
  <pageSetup paperSize="9" scale="91" fitToHeight="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F41"/>
  <sheetViews>
    <sheetView zoomScaleNormal="100" workbookViewId="0"/>
  </sheetViews>
  <sheetFormatPr defaultRowHeight="12.75" x14ac:dyDescent="0.2"/>
  <cols>
    <col min="1" max="1" width="38.85546875" style="131" customWidth="1"/>
    <col min="2" max="3" width="9.140625" style="131"/>
    <col min="4" max="5" width="10.5703125" style="131" customWidth="1"/>
    <col min="6" max="16384" width="9.140625" style="131"/>
  </cols>
  <sheetData>
    <row r="1" spans="1:5" x14ac:dyDescent="0.2">
      <c r="A1" s="284" t="s">
        <v>109</v>
      </c>
      <c r="D1" s="284"/>
    </row>
    <row r="2" spans="1:5" x14ac:dyDescent="0.2">
      <c r="A2" s="60"/>
      <c r="C2" s="236"/>
      <c r="D2" s="28"/>
    </row>
    <row r="3" spans="1:5" x14ac:dyDescent="0.2">
      <c r="A3" s="60" t="s">
        <v>157</v>
      </c>
      <c r="D3" s="28"/>
    </row>
    <row r="4" spans="1:5" x14ac:dyDescent="0.2">
      <c r="A4" s="28"/>
      <c r="D4" s="60"/>
    </row>
    <row r="5" spans="1:5" x14ac:dyDescent="0.2">
      <c r="A5" s="285" t="s">
        <v>93</v>
      </c>
      <c r="B5" s="27" t="s">
        <v>268</v>
      </c>
      <c r="C5" s="27" t="s">
        <v>227</v>
      </c>
      <c r="D5" s="27" t="s">
        <v>254</v>
      </c>
      <c r="E5" s="52"/>
    </row>
    <row r="6" spans="1:5" x14ac:dyDescent="0.2">
      <c r="A6" s="28"/>
      <c r="B6" s="28"/>
      <c r="C6" s="28"/>
      <c r="D6" s="28"/>
      <c r="E6" s="42"/>
    </row>
    <row r="7" spans="1:5" x14ac:dyDescent="0.2">
      <c r="A7" s="286" t="s">
        <v>139</v>
      </c>
      <c r="B7" s="1">
        <v>138430</v>
      </c>
      <c r="C7" s="1">
        <v>144489</v>
      </c>
      <c r="D7" s="1">
        <v>144489</v>
      </c>
      <c r="E7" s="41"/>
    </row>
    <row r="8" spans="1:5" x14ac:dyDescent="0.2">
      <c r="A8" s="286" t="s">
        <v>140</v>
      </c>
      <c r="B8" s="1"/>
      <c r="C8" s="1">
        <v>566</v>
      </c>
      <c r="D8" s="1">
        <v>1110</v>
      </c>
      <c r="E8" s="41"/>
    </row>
    <row r="9" spans="1:5" x14ac:dyDescent="0.2">
      <c r="A9" s="286" t="s">
        <v>145</v>
      </c>
      <c r="B9" s="1">
        <v>637</v>
      </c>
      <c r="C9" s="1">
        <v>621</v>
      </c>
      <c r="D9" s="1">
        <v>2322</v>
      </c>
      <c r="E9" s="41"/>
    </row>
    <row r="10" spans="1:5" x14ac:dyDescent="0.2">
      <c r="A10" s="286" t="s">
        <v>141</v>
      </c>
      <c r="B10" s="1"/>
      <c r="C10" s="1">
        <v>-10</v>
      </c>
      <c r="D10" s="1">
        <v>-1957</v>
      </c>
      <c r="E10" s="41"/>
    </row>
    <row r="11" spans="1:5" x14ac:dyDescent="0.2">
      <c r="A11" s="286" t="s">
        <v>134</v>
      </c>
      <c r="B11" s="1">
        <v>-1842</v>
      </c>
      <c r="C11" s="1">
        <v>-2121</v>
      </c>
      <c r="D11" s="1">
        <v>-8023</v>
      </c>
      <c r="E11" s="41"/>
    </row>
    <row r="12" spans="1:5" x14ac:dyDescent="0.2">
      <c r="A12" s="286" t="s">
        <v>164</v>
      </c>
      <c r="B12" s="1"/>
      <c r="C12" s="1"/>
      <c r="D12" s="1"/>
      <c r="E12" s="41"/>
    </row>
    <row r="13" spans="1:5" x14ac:dyDescent="0.2">
      <c r="A13" s="287" t="s">
        <v>177</v>
      </c>
      <c r="B13" s="2">
        <v>163</v>
      </c>
      <c r="C13" s="2">
        <v>85</v>
      </c>
      <c r="D13" s="2">
        <v>489</v>
      </c>
      <c r="E13" s="41"/>
    </row>
    <row r="14" spans="1:5" x14ac:dyDescent="0.2">
      <c r="A14" s="28" t="s">
        <v>142</v>
      </c>
      <c r="B14" s="1">
        <f>SUM(B7:B13)</f>
        <v>137388</v>
      </c>
      <c r="C14" s="1">
        <f>SUM(C7:C13)</f>
        <v>143630</v>
      </c>
      <c r="D14" s="1">
        <f>SUM(D7:D13)</f>
        <v>138430</v>
      </c>
      <c r="E14" s="41"/>
    </row>
    <row r="15" spans="1:5" x14ac:dyDescent="0.2">
      <c r="A15" s="28"/>
      <c r="B15" s="1"/>
      <c r="C15" s="1"/>
      <c r="D15" s="1"/>
      <c r="E15" s="208"/>
    </row>
    <row r="16" spans="1:5" x14ac:dyDescent="0.2">
      <c r="A16" s="60" t="s">
        <v>156</v>
      </c>
    </row>
    <row r="17" spans="1:6" x14ac:dyDescent="0.2">
      <c r="A17" s="28"/>
      <c r="B17" s="60"/>
      <c r="C17" s="60"/>
      <c r="D17" s="60"/>
    </row>
    <row r="18" spans="1:6" x14ac:dyDescent="0.2">
      <c r="A18" s="285" t="s">
        <v>93</v>
      </c>
      <c r="B18" s="27" t="str">
        <f>+B5</f>
        <v>1-3/2013</v>
      </c>
      <c r="C18" s="27" t="str">
        <f>+C5</f>
        <v>1-3/2012</v>
      </c>
      <c r="D18" s="27" t="str">
        <f>+D5</f>
        <v>1-12/2012</v>
      </c>
      <c r="E18" s="52"/>
    </row>
    <row r="19" spans="1:6" x14ac:dyDescent="0.2">
      <c r="A19" s="28"/>
      <c r="B19" s="28"/>
      <c r="C19" s="28"/>
      <c r="D19" s="28"/>
      <c r="E19" s="42"/>
    </row>
    <row r="20" spans="1:6" x14ac:dyDescent="0.2">
      <c r="A20" s="286" t="s">
        <v>139</v>
      </c>
      <c r="B20" s="1">
        <v>180159</v>
      </c>
      <c r="C20" s="1">
        <v>207522</v>
      </c>
      <c r="D20" s="1">
        <v>207522</v>
      </c>
      <c r="E20" s="41"/>
    </row>
    <row r="21" spans="1:6" x14ac:dyDescent="0.2">
      <c r="A21" s="286" t="s">
        <v>140</v>
      </c>
      <c r="B21" s="1"/>
      <c r="C21" s="1">
        <v>515</v>
      </c>
      <c r="D21" s="1">
        <v>2438</v>
      </c>
      <c r="E21" s="41"/>
    </row>
    <row r="22" spans="1:6" x14ac:dyDescent="0.2">
      <c r="A22" s="286" t="s">
        <v>145</v>
      </c>
      <c r="B22" s="1">
        <v>5281</v>
      </c>
      <c r="C22" s="1">
        <v>9772</v>
      </c>
      <c r="D22" s="1">
        <v>36810</v>
      </c>
      <c r="E22" s="41"/>
    </row>
    <row r="23" spans="1:6" x14ac:dyDescent="0.2">
      <c r="A23" s="286" t="s">
        <v>141</v>
      </c>
      <c r="B23" s="1">
        <v>-135</v>
      </c>
      <c r="C23" s="1">
        <v>-199</v>
      </c>
      <c r="D23" s="1">
        <v>-31258</v>
      </c>
      <c r="E23" s="41"/>
      <c r="F23" s="208"/>
    </row>
    <row r="24" spans="1:6" x14ac:dyDescent="0.2">
      <c r="A24" s="286" t="s">
        <v>134</v>
      </c>
      <c r="B24" s="1">
        <v>-8736</v>
      </c>
      <c r="C24" s="1">
        <v>-8705</v>
      </c>
      <c r="D24" s="1">
        <v>-35619</v>
      </c>
      <c r="E24" s="41"/>
    </row>
    <row r="25" spans="1:6" x14ac:dyDescent="0.2">
      <c r="A25" s="286" t="s">
        <v>164</v>
      </c>
      <c r="B25" s="1"/>
      <c r="C25" s="1"/>
      <c r="D25" s="1"/>
      <c r="E25" s="41"/>
    </row>
    <row r="26" spans="1:6" x14ac:dyDescent="0.2">
      <c r="A26" s="287" t="s">
        <v>177</v>
      </c>
      <c r="B26" s="2">
        <v>85</v>
      </c>
      <c r="C26" s="2">
        <v>400</v>
      </c>
      <c r="D26" s="2">
        <v>266</v>
      </c>
      <c r="E26" s="41"/>
    </row>
    <row r="27" spans="1:6" x14ac:dyDescent="0.2">
      <c r="A27" s="28" t="s">
        <v>142</v>
      </c>
      <c r="B27" s="1">
        <f>SUM(B20:B26)</f>
        <v>176654</v>
      </c>
      <c r="C27" s="1">
        <f>SUM(C20:C26)</f>
        <v>209305</v>
      </c>
      <c r="D27" s="1">
        <f>SUM(D20:D26)</f>
        <v>180159</v>
      </c>
      <c r="E27" s="41"/>
    </row>
    <row r="28" spans="1:6" x14ac:dyDescent="0.2">
      <c r="B28" s="208"/>
      <c r="C28" s="208"/>
      <c r="D28" s="208"/>
    </row>
    <row r="29" spans="1:6" x14ac:dyDescent="0.2">
      <c r="B29" s="208"/>
      <c r="C29" s="208"/>
      <c r="D29" s="208"/>
    </row>
    <row r="30" spans="1:6" x14ac:dyDescent="0.2">
      <c r="A30" s="60" t="s">
        <v>138</v>
      </c>
      <c r="B30" s="28"/>
      <c r="C30" s="28"/>
      <c r="D30" s="28"/>
    </row>
    <row r="31" spans="1:6" x14ac:dyDescent="0.2">
      <c r="A31" s="28"/>
      <c r="B31" s="60"/>
      <c r="C31" s="60"/>
      <c r="D31" s="60"/>
    </row>
    <row r="32" spans="1:6" x14ac:dyDescent="0.2">
      <c r="A32" s="285" t="s">
        <v>93</v>
      </c>
      <c r="B32" s="27" t="str">
        <f>B5</f>
        <v>1-3/2013</v>
      </c>
      <c r="C32" s="27" t="str">
        <f>C5</f>
        <v>1-3/2012</v>
      </c>
      <c r="D32" s="27" t="str">
        <f>D5</f>
        <v>1-12/2012</v>
      </c>
      <c r="E32" s="52"/>
    </row>
    <row r="33" spans="1:6" x14ac:dyDescent="0.2">
      <c r="A33" s="28"/>
      <c r="B33" s="28"/>
      <c r="C33" s="28"/>
      <c r="D33" s="28"/>
      <c r="E33" s="42"/>
      <c r="F33" s="208"/>
    </row>
    <row r="34" spans="1:6" x14ac:dyDescent="0.2">
      <c r="A34" s="286" t="s">
        <v>143</v>
      </c>
      <c r="B34" s="1"/>
      <c r="C34" s="1"/>
      <c r="D34" s="1">
        <v>109</v>
      </c>
      <c r="E34" s="41"/>
    </row>
    <row r="35" spans="1:6" x14ac:dyDescent="0.2">
      <c r="A35" s="287" t="s">
        <v>144</v>
      </c>
      <c r="B35" s="2">
        <v>4895</v>
      </c>
      <c r="C35" s="2">
        <v>4669</v>
      </c>
      <c r="D35" s="2">
        <v>1953</v>
      </c>
      <c r="E35" s="41"/>
    </row>
    <row r="36" spans="1:6" x14ac:dyDescent="0.2">
      <c r="A36" s="28" t="s">
        <v>92</v>
      </c>
      <c r="B36" s="1">
        <f>SUM(B34:B35)</f>
        <v>4895</v>
      </c>
      <c r="C36" s="1">
        <f>SUM(C34:C35)</f>
        <v>4669</v>
      </c>
      <c r="D36" s="1">
        <f>SUM(D34:D35)</f>
        <v>2062</v>
      </c>
      <c r="E36" s="41"/>
    </row>
    <row r="38" spans="1:6" ht="25.5" x14ac:dyDescent="0.2">
      <c r="A38" s="151" t="s">
        <v>173</v>
      </c>
      <c r="B38" s="108"/>
      <c r="C38" s="108">
        <v>50</v>
      </c>
      <c r="D38" s="108"/>
      <c r="E38" s="108"/>
    </row>
    <row r="41" spans="1:6" x14ac:dyDescent="0.2">
      <c r="D41" s="208"/>
    </row>
  </sheetData>
  <phoneticPr fontId="3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2" enableFormatConditionsCalculation="0"/>
  <dimension ref="A1:I43"/>
  <sheetViews>
    <sheetView zoomScaleNormal="100" workbookViewId="0"/>
  </sheetViews>
  <sheetFormatPr defaultRowHeight="12.75" x14ac:dyDescent="0.2"/>
  <cols>
    <col min="1" max="1" width="40.28515625" style="305" customWidth="1"/>
    <col min="2" max="2" width="9.5703125" style="305" customWidth="1"/>
    <col min="3" max="3" width="9.140625" style="305"/>
    <col min="4" max="4" width="11.140625" style="305" customWidth="1"/>
    <col min="5" max="16384" width="9.140625" style="305"/>
  </cols>
  <sheetData>
    <row r="1" spans="1:9" x14ac:dyDescent="0.2">
      <c r="A1" s="284" t="s">
        <v>109</v>
      </c>
      <c r="B1" s="284"/>
      <c r="D1" s="284"/>
    </row>
    <row r="2" spans="1:9" x14ac:dyDescent="0.2">
      <c r="I2" s="176"/>
    </row>
    <row r="3" spans="1:9" x14ac:dyDescent="0.2">
      <c r="A3" s="306" t="s">
        <v>152</v>
      </c>
      <c r="B3" s="306"/>
      <c r="C3" s="236"/>
      <c r="D3" s="306"/>
      <c r="I3" s="176"/>
    </row>
    <row r="4" spans="1:9" x14ac:dyDescent="0.2">
      <c r="A4" s="233" t="s">
        <v>175</v>
      </c>
      <c r="B4" s="233"/>
      <c r="D4" s="233"/>
      <c r="I4" s="176"/>
    </row>
    <row r="5" spans="1:9" x14ac:dyDescent="0.2">
      <c r="A5" s="24"/>
      <c r="B5" s="24"/>
      <c r="D5" s="307"/>
      <c r="I5" s="176"/>
    </row>
    <row r="6" spans="1:9" x14ac:dyDescent="0.2">
      <c r="A6" s="308" t="s">
        <v>93</v>
      </c>
      <c r="B6" s="27" t="s">
        <v>268</v>
      </c>
      <c r="C6" s="27" t="s">
        <v>227</v>
      </c>
      <c r="D6" s="27" t="s">
        <v>254</v>
      </c>
      <c r="E6" s="52"/>
      <c r="I6" s="176"/>
    </row>
    <row r="7" spans="1:9" x14ac:dyDescent="0.2">
      <c r="A7" s="26"/>
      <c r="B7" s="26"/>
      <c r="C7" s="6"/>
      <c r="D7" s="6"/>
      <c r="E7" s="8"/>
      <c r="I7" s="176"/>
    </row>
    <row r="8" spans="1:9" x14ac:dyDescent="0.2">
      <c r="A8" s="25" t="s">
        <v>146</v>
      </c>
      <c r="B8" s="25"/>
      <c r="C8" s="3">
        <v>488</v>
      </c>
      <c r="D8" s="3">
        <v>939</v>
      </c>
      <c r="E8" s="5"/>
      <c r="F8" s="3"/>
      <c r="I8" s="176"/>
    </row>
    <row r="9" spans="1:9" x14ac:dyDescent="0.2">
      <c r="A9" s="25" t="s">
        <v>147</v>
      </c>
      <c r="B9" s="25"/>
      <c r="C9" s="3"/>
      <c r="D9" s="3"/>
      <c r="E9" s="5"/>
      <c r="F9" s="3"/>
      <c r="I9" s="176"/>
    </row>
    <row r="10" spans="1:9" x14ac:dyDescent="0.2">
      <c r="A10" s="25" t="s">
        <v>4</v>
      </c>
      <c r="B10" s="25"/>
      <c r="C10" s="3">
        <v>12</v>
      </c>
      <c r="D10" s="3">
        <v>24</v>
      </c>
      <c r="E10" s="5"/>
      <c r="F10" s="3"/>
      <c r="I10" s="176"/>
    </row>
    <row r="11" spans="1:9" x14ac:dyDescent="0.2">
      <c r="A11" s="25" t="s">
        <v>190</v>
      </c>
      <c r="B11" s="25"/>
      <c r="C11" s="3">
        <v>203</v>
      </c>
      <c r="D11" s="3">
        <v>391</v>
      </c>
      <c r="E11" s="5"/>
      <c r="F11" s="3"/>
      <c r="I11" s="176"/>
    </row>
    <row r="12" spans="1:9" x14ac:dyDescent="0.2">
      <c r="A12" s="305" t="s">
        <v>148</v>
      </c>
      <c r="C12" s="176"/>
      <c r="D12" s="176"/>
      <c r="E12" s="304"/>
      <c r="F12" s="176"/>
      <c r="I12" s="176"/>
    </row>
    <row r="13" spans="1:9" x14ac:dyDescent="0.2">
      <c r="A13" s="309" t="s">
        <v>149</v>
      </c>
      <c r="B13" s="309"/>
      <c r="C13" s="176">
        <v>25146</v>
      </c>
      <c r="D13" s="176">
        <v>0</v>
      </c>
      <c r="E13" s="304"/>
      <c r="F13" s="176"/>
      <c r="I13" s="176"/>
    </row>
    <row r="14" spans="1:9" x14ac:dyDescent="0.2">
      <c r="A14" s="305" t="s">
        <v>150</v>
      </c>
      <c r="C14" s="176"/>
      <c r="D14" s="176"/>
      <c r="E14" s="304"/>
      <c r="F14" s="176"/>
      <c r="I14" s="176"/>
    </row>
    <row r="15" spans="1:9" x14ac:dyDescent="0.2">
      <c r="A15" s="253" t="s">
        <v>151</v>
      </c>
      <c r="B15" s="253"/>
      <c r="C15" s="176">
        <v>2466</v>
      </c>
      <c r="D15" s="176">
        <v>0</v>
      </c>
      <c r="E15" s="304"/>
      <c r="F15" s="176"/>
      <c r="I15" s="176"/>
    </row>
    <row r="16" spans="1:9" x14ac:dyDescent="0.2">
      <c r="A16" s="253" t="s">
        <v>191</v>
      </c>
      <c r="B16" s="253"/>
      <c r="C16" s="176">
        <v>1801</v>
      </c>
      <c r="D16" s="176">
        <v>0</v>
      </c>
      <c r="E16" s="304"/>
      <c r="F16" s="176"/>
      <c r="I16" s="176"/>
    </row>
    <row r="17" spans="1:9" x14ac:dyDescent="0.2">
      <c r="I17" s="176"/>
    </row>
    <row r="18" spans="1:9" x14ac:dyDescent="0.2">
      <c r="A18" s="310"/>
      <c r="B18" s="310"/>
      <c r="D18" s="310"/>
    </row>
    <row r="19" spans="1:9" x14ac:dyDescent="0.2">
      <c r="A19" s="311"/>
      <c r="B19" s="311"/>
      <c r="D19" s="311"/>
    </row>
    <row r="20" spans="1:9" x14ac:dyDescent="0.2">
      <c r="A20" s="311"/>
      <c r="B20" s="311"/>
      <c r="D20" s="311"/>
    </row>
    <row r="21" spans="1:9" x14ac:dyDescent="0.2">
      <c r="A21" s="312"/>
      <c r="B21" s="312"/>
      <c r="D21" s="312"/>
    </row>
    <row r="22" spans="1:9" x14ac:dyDescent="0.2">
      <c r="A22" s="312"/>
      <c r="B22" s="312"/>
      <c r="D22" s="312"/>
    </row>
    <row r="23" spans="1:9" x14ac:dyDescent="0.2">
      <c r="A23" s="312"/>
      <c r="B23" s="312"/>
      <c r="D23" s="312"/>
    </row>
    <row r="24" spans="1:9" x14ac:dyDescent="0.2">
      <c r="A24" s="312"/>
      <c r="B24" s="312"/>
      <c r="D24" s="312"/>
    </row>
    <row r="25" spans="1:9" x14ac:dyDescent="0.2">
      <c r="A25" s="312"/>
      <c r="B25" s="312"/>
      <c r="D25" s="312"/>
    </row>
    <row r="26" spans="1:9" x14ac:dyDescent="0.2">
      <c r="A26" s="312"/>
      <c r="B26" s="312"/>
      <c r="D26" s="312"/>
    </row>
    <row r="27" spans="1:9" x14ac:dyDescent="0.2">
      <c r="A27" s="312"/>
      <c r="B27" s="312"/>
      <c r="D27" s="312"/>
    </row>
    <row r="28" spans="1:9" x14ac:dyDescent="0.2">
      <c r="A28" s="312"/>
      <c r="B28" s="312"/>
      <c r="D28" s="312"/>
    </row>
    <row r="29" spans="1:9" x14ac:dyDescent="0.2">
      <c r="A29" s="312"/>
      <c r="B29" s="312"/>
      <c r="D29" s="312"/>
    </row>
    <row r="30" spans="1:9" x14ac:dyDescent="0.2">
      <c r="A30" s="312"/>
      <c r="B30" s="312"/>
      <c r="D30" s="312"/>
    </row>
    <row r="31" spans="1:9" x14ac:dyDescent="0.2">
      <c r="A31" s="312"/>
      <c r="B31" s="312"/>
      <c r="D31" s="312"/>
    </row>
    <row r="32" spans="1:9" x14ac:dyDescent="0.2">
      <c r="A32" s="312"/>
      <c r="B32" s="312"/>
      <c r="D32" s="312"/>
    </row>
    <row r="33" spans="1:4" x14ac:dyDescent="0.2">
      <c r="A33" s="312"/>
      <c r="B33" s="312"/>
      <c r="D33" s="312"/>
    </row>
    <row r="34" spans="1:4" x14ac:dyDescent="0.2">
      <c r="A34" s="312"/>
      <c r="B34" s="312"/>
      <c r="D34" s="312"/>
    </row>
    <row r="35" spans="1:4" x14ac:dyDescent="0.2">
      <c r="A35" s="312"/>
      <c r="B35" s="312"/>
      <c r="D35" s="312"/>
    </row>
    <row r="36" spans="1:4" x14ac:dyDescent="0.2">
      <c r="A36" s="312"/>
      <c r="B36" s="312"/>
      <c r="D36" s="312"/>
    </row>
    <row r="37" spans="1:4" x14ac:dyDescent="0.2">
      <c r="A37" s="312"/>
      <c r="B37" s="312"/>
      <c r="D37" s="312"/>
    </row>
    <row r="38" spans="1:4" x14ac:dyDescent="0.2">
      <c r="A38" s="312"/>
      <c r="B38" s="312"/>
      <c r="D38" s="312"/>
    </row>
    <row r="39" spans="1:4" x14ac:dyDescent="0.2">
      <c r="A39" s="312"/>
      <c r="B39" s="312"/>
      <c r="D39" s="312"/>
    </row>
    <row r="40" spans="1:4" x14ac:dyDescent="0.2">
      <c r="A40" s="312"/>
      <c r="B40" s="312"/>
      <c r="D40" s="312"/>
    </row>
    <row r="41" spans="1:4" x14ac:dyDescent="0.2">
      <c r="A41" s="312"/>
      <c r="B41" s="312"/>
      <c r="D41" s="312"/>
    </row>
    <row r="42" spans="1:4" x14ac:dyDescent="0.2">
      <c r="A42" s="312"/>
      <c r="B42" s="312"/>
      <c r="D42" s="312"/>
    </row>
    <row r="43" spans="1:4" x14ac:dyDescent="0.2">
      <c r="A43" s="312"/>
      <c r="B43" s="312"/>
      <c r="D43" s="312"/>
    </row>
  </sheetData>
  <phoneticPr fontId="9" type="noConversion"/>
  <pageMargins left="0.75" right="0.75" top="1" bottom="1" header="0.4921259845" footer="0.4921259845"/>
  <pageSetup paperSize="9" orientation="portrait" r:id="rId1"/>
  <headerFooter alignWithMargins="0"/>
  <rowBreaks count="1" manualBreakCount="1">
    <brk id="4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2.75" x14ac:dyDescent="0.2"/>
  <cols>
    <col min="1" max="1" width="28.42578125" style="131" customWidth="1"/>
    <col min="2" max="2" width="12" style="131" customWidth="1"/>
    <col min="3" max="3" width="10.7109375" style="131" customWidth="1"/>
    <col min="4" max="4" width="11.7109375" style="131" customWidth="1"/>
    <col min="5" max="6" width="11.5703125" style="131" customWidth="1"/>
    <col min="7" max="7" width="12.85546875" style="131" customWidth="1"/>
    <col min="8" max="8" width="10.7109375" style="131" customWidth="1"/>
    <col min="9" max="9" width="11.7109375" style="131" customWidth="1"/>
    <col min="10" max="16384" width="9.140625" style="131"/>
  </cols>
  <sheetData>
    <row r="1" spans="1:9" x14ac:dyDescent="0.2">
      <c r="A1" s="28" t="s">
        <v>109</v>
      </c>
    </row>
    <row r="2" spans="1:9" x14ac:dyDescent="0.2">
      <c r="A2" s="284"/>
    </row>
    <row r="3" spans="1:9" x14ac:dyDescent="0.2">
      <c r="A3" s="60" t="s">
        <v>282</v>
      </c>
    </row>
    <row r="5" spans="1:9" ht="76.5" x14ac:dyDescent="0.2">
      <c r="A5" s="220">
        <v>1000</v>
      </c>
      <c r="B5" s="221" t="s">
        <v>283</v>
      </c>
      <c r="C5" s="221" t="s">
        <v>284</v>
      </c>
      <c r="D5" s="221" t="s">
        <v>244</v>
      </c>
      <c r="E5" s="221" t="s">
        <v>285</v>
      </c>
      <c r="F5" s="221" t="s">
        <v>286</v>
      </c>
      <c r="G5" s="221" t="s">
        <v>287</v>
      </c>
      <c r="H5" s="221" t="s">
        <v>288</v>
      </c>
      <c r="I5" s="221" t="s">
        <v>289</v>
      </c>
    </row>
    <row r="6" spans="1:9" x14ac:dyDescent="0.2">
      <c r="A6" s="125"/>
      <c r="G6" s="125"/>
    </row>
    <row r="7" spans="1:9" x14ac:dyDescent="0.2">
      <c r="A7" s="313" t="s">
        <v>290</v>
      </c>
      <c r="B7" s="318"/>
      <c r="C7" s="64"/>
      <c r="D7" s="64"/>
      <c r="E7" s="64"/>
      <c r="F7" s="64"/>
      <c r="G7" s="313"/>
      <c r="H7" s="64"/>
      <c r="I7" s="64"/>
    </row>
    <row r="8" spans="1:9" x14ac:dyDescent="0.2">
      <c r="A8" s="64" t="s">
        <v>31</v>
      </c>
      <c r="B8" s="108"/>
      <c r="C8" s="64"/>
      <c r="D8" s="108">
        <v>7280</v>
      </c>
      <c r="E8" s="64"/>
      <c r="F8" s="64"/>
      <c r="G8" s="108">
        <f>SUM(B8:F8)</f>
        <v>7280</v>
      </c>
      <c r="H8" s="108">
        <v>7280</v>
      </c>
      <c r="I8" s="64">
        <v>3</v>
      </c>
    </row>
    <row r="9" spans="1:9" x14ac:dyDescent="0.2">
      <c r="A9" s="64" t="s">
        <v>291</v>
      </c>
      <c r="B9" s="108"/>
      <c r="C9" s="108">
        <v>3630</v>
      </c>
      <c r="D9" s="108"/>
      <c r="E9" s="64"/>
      <c r="F9" s="64"/>
      <c r="G9" s="108">
        <f>SUM(B9:F9)</f>
        <v>3630</v>
      </c>
      <c r="H9" s="108">
        <f>G9+301</f>
        <v>3931</v>
      </c>
      <c r="I9" s="319"/>
    </row>
    <row r="10" spans="1:9" x14ac:dyDescent="0.2">
      <c r="A10" s="64" t="s">
        <v>34</v>
      </c>
      <c r="B10" s="316"/>
      <c r="C10" s="108">
        <f>2547+3265+178</f>
        <v>5990</v>
      </c>
      <c r="D10" s="108"/>
      <c r="E10" s="64"/>
      <c r="F10" s="64"/>
      <c r="G10" s="108">
        <f>SUM(B10:F10)</f>
        <v>5990</v>
      </c>
      <c r="H10" s="108">
        <f>SUM(G10)</f>
        <v>5990</v>
      </c>
      <c r="I10" s="64"/>
    </row>
    <row r="11" spans="1:9" x14ac:dyDescent="0.2">
      <c r="A11" s="64"/>
      <c r="B11" s="108"/>
      <c r="C11" s="108"/>
      <c r="D11" s="64"/>
      <c r="E11" s="64"/>
      <c r="F11" s="64"/>
      <c r="G11" s="108"/>
      <c r="H11" s="108"/>
      <c r="I11" s="64"/>
    </row>
    <row r="12" spans="1:9" x14ac:dyDescent="0.2">
      <c r="A12" s="125" t="s">
        <v>292</v>
      </c>
      <c r="B12" s="108"/>
      <c r="C12" s="108"/>
      <c r="D12" s="64"/>
      <c r="E12" s="64"/>
      <c r="F12" s="64"/>
      <c r="H12" s="108"/>
      <c r="I12" s="64"/>
    </row>
    <row r="13" spans="1:9" ht="25.5" x14ac:dyDescent="0.2">
      <c r="A13" s="314" t="s">
        <v>38</v>
      </c>
      <c r="B13" s="108"/>
      <c r="C13" s="108">
        <f>98580-3262-6453</f>
        <v>88865</v>
      </c>
      <c r="D13" s="64"/>
      <c r="E13" s="64"/>
      <c r="F13" s="64"/>
      <c r="G13" s="108">
        <f>SUM(B13:F13)</f>
        <v>88865</v>
      </c>
      <c r="H13" s="108">
        <f>+G13</f>
        <v>88865</v>
      </c>
      <c r="I13" s="64"/>
    </row>
    <row r="14" spans="1:9" x14ac:dyDescent="0.2">
      <c r="A14" s="314" t="s">
        <v>293</v>
      </c>
      <c r="B14" s="108">
        <v>15</v>
      </c>
      <c r="C14" s="108"/>
      <c r="D14" s="64"/>
      <c r="E14" s="64"/>
      <c r="F14" s="64">
        <v>2136</v>
      </c>
      <c r="G14" s="108">
        <f>SUM(B14:F14)</f>
        <v>2151</v>
      </c>
      <c r="H14" s="108">
        <f>G14</f>
        <v>2151</v>
      </c>
      <c r="I14" s="64">
        <v>2</v>
      </c>
    </row>
    <row r="15" spans="1:9" x14ac:dyDescent="0.2">
      <c r="A15" s="64" t="s">
        <v>244</v>
      </c>
      <c r="B15" s="108"/>
      <c r="C15" s="108"/>
      <c r="D15" s="108">
        <v>2001</v>
      </c>
      <c r="E15" s="64"/>
      <c r="F15" s="64"/>
      <c r="G15" s="108">
        <f>SUM(B15:F15)</f>
        <v>2001</v>
      </c>
      <c r="H15" s="108">
        <f>+G15</f>
        <v>2001</v>
      </c>
      <c r="I15" s="64">
        <v>2</v>
      </c>
    </row>
    <row r="16" spans="1:9" x14ac:dyDescent="0.2">
      <c r="A16" s="152" t="s">
        <v>40</v>
      </c>
      <c r="B16" s="315"/>
      <c r="C16" s="315">
        <v>11775</v>
      </c>
      <c r="D16" s="152"/>
      <c r="E16" s="152"/>
      <c r="F16" s="152"/>
      <c r="G16" s="315">
        <f>SUM(B16:F16)</f>
        <v>11775</v>
      </c>
      <c r="H16" s="315">
        <f>+G16</f>
        <v>11775</v>
      </c>
      <c r="I16" s="64"/>
    </row>
    <row r="17" spans="1:9" x14ac:dyDescent="0.2">
      <c r="A17" s="64" t="s">
        <v>294</v>
      </c>
      <c r="B17" s="108">
        <f>SUM(B14:B16)</f>
        <v>15</v>
      </c>
      <c r="C17" s="108">
        <f>SUM(C8:C16)</f>
        <v>110260</v>
      </c>
      <c r="D17" s="108">
        <f>SUM(D8:D16)</f>
        <v>9281</v>
      </c>
      <c r="E17" s="108"/>
      <c r="F17" s="108">
        <f>SUM(F14:F16)</f>
        <v>2136</v>
      </c>
      <c r="G17" s="108">
        <f>SUM(G8:G16)</f>
        <v>121692</v>
      </c>
      <c r="H17" s="108">
        <f>SUM(H8:H16)</f>
        <v>121993</v>
      </c>
      <c r="I17" s="64"/>
    </row>
    <row r="18" spans="1:9" x14ac:dyDescent="0.2">
      <c r="B18" s="64"/>
      <c r="C18" s="64"/>
      <c r="D18" s="64"/>
      <c r="E18" s="64"/>
      <c r="F18" s="64"/>
      <c r="G18" s="64"/>
      <c r="H18" s="108"/>
      <c r="I18" s="64"/>
    </row>
    <row r="19" spans="1:9" x14ac:dyDescent="0.2">
      <c r="A19" s="313" t="s">
        <v>295</v>
      </c>
      <c r="B19" s="318"/>
      <c r="C19" s="318"/>
      <c r="D19" s="64"/>
      <c r="E19" s="64"/>
      <c r="F19" s="64"/>
      <c r="G19" s="313"/>
      <c r="H19" s="108"/>
      <c r="I19" s="319"/>
    </row>
    <row r="20" spans="1:9" x14ac:dyDescent="0.2">
      <c r="A20" s="314" t="s">
        <v>201</v>
      </c>
      <c r="B20" s="108"/>
      <c r="C20" s="108"/>
      <c r="D20" s="64"/>
      <c r="E20" s="108">
        <f>48315+3889</f>
        <v>52204</v>
      </c>
      <c r="F20" s="316"/>
      <c r="G20" s="108">
        <f>SUM(B20:F20)</f>
        <v>52204</v>
      </c>
      <c r="H20" s="108">
        <f>G20+356</f>
        <v>52560</v>
      </c>
      <c r="I20" s="319"/>
    </row>
    <row r="21" spans="1:9" x14ac:dyDescent="0.2">
      <c r="A21" s="314" t="s">
        <v>56</v>
      </c>
      <c r="B21" s="108"/>
      <c r="C21" s="108"/>
      <c r="D21" s="64"/>
      <c r="E21" s="108">
        <f>605</f>
        <v>605</v>
      </c>
      <c r="F21" s="108"/>
      <c r="G21" s="108">
        <f>SUM(B21:F21)</f>
        <v>605</v>
      </c>
      <c r="H21" s="108">
        <v>605</v>
      </c>
      <c r="I21" s="64"/>
    </row>
    <row r="22" spans="1:9" x14ac:dyDescent="0.2">
      <c r="A22" s="64"/>
      <c r="B22" s="108"/>
      <c r="C22" s="108"/>
      <c r="D22" s="64"/>
      <c r="E22" s="108"/>
      <c r="F22" s="108"/>
      <c r="G22" s="108"/>
      <c r="H22" s="108"/>
      <c r="I22" s="64"/>
    </row>
    <row r="23" spans="1:9" x14ac:dyDescent="0.2">
      <c r="A23" s="125" t="s">
        <v>296</v>
      </c>
      <c r="B23" s="108"/>
      <c r="C23" s="108"/>
      <c r="D23" s="64"/>
      <c r="E23" s="64"/>
      <c r="F23" s="64"/>
      <c r="G23" s="108"/>
      <c r="H23" s="108"/>
      <c r="I23" s="64"/>
    </row>
    <row r="24" spans="1:9" x14ac:dyDescent="0.2">
      <c r="A24" s="314" t="s">
        <v>201</v>
      </c>
      <c r="B24" s="108"/>
      <c r="C24" s="108"/>
      <c r="D24" s="64"/>
      <c r="E24" s="108">
        <f>45162</f>
        <v>45162</v>
      </c>
      <c r="F24" s="316"/>
      <c r="G24" s="108">
        <f>SUM(B24:F24)</f>
        <v>45162</v>
      </c>
      <c r="H24" s="108"/>
      <c r="I24" s="64"/>
    </row>
    <row r="25" spans="1:9" x14ac:dyDescent="0.2">
      <c r="A25" s="314" t="s">
        <v>58</v>
      </c>
      <c r="B25" s="108"/>
      <c r="C25" s="108"/>
      <c r="D25" s="64"/>
      <c r="E25" s="108">
        <f>57938</f>
        <v>57938</v>
      </c>
      <c r="F25" s="108"/>
      <c r="G25" s="108">
        <f>SUM(B25:F25)</f>
        <v>57938</v>
      </c>
      <c r="H25" s="108"/>
      <c r="I25" s="64"/>
    </row>
    <row r="26" spans="1:9" x14ac:dyDescent="0.2">
      <c r="A26" s="317" t="s">
        <v>169</v>
      </c>
      <c r="B26" s="315"/>
      <c r="C26" s="315"/>
      <c r="D26" s="152"/>
      <c r="E26" s="315"/>
      <c r="F26" s="315">
        <v>833</v>
      </c>
      <c r="G26" s="315">
        <f>SUM(B26:F26)</f>
        <v>833</v>
      </c>
      <c r="H26" s="315">
        <f>833</f>
        <v>833</v>
      </c>
      <c r="I26" s="64">
        <v>2</v>
      </c>
    </row>
    <row r="27" spans="1:9" x14ac:dyDescent="0.2">
      <c r="A27" s="64" t="s">
        <v>297</v>
      </c>
      <c r="B27" s="64"/>
      <c r="C27" s="64"/>
      <c r="D27" s="64"/>
      <c r="E27" s="108">
        <f>SUM(E20:E26)</f>
        <v>155909</v>
      </c>
      <c r="F27" s="108">
        <f>SUM(F20:F26)</f>
        <v>833</v>
      </c>
      <c r="G27" s="108">
        <f>SUM(G20:G26)</f>
        <v>156742</v>
      </c>
      <c r="H27" s="108">
        <f>SUM(H20:H26)</f>
        <v>53998</v>
      </c>
      <c r="I27" s="64"/>
    </row>
  </sheetData>
  <pageMargins left="0.7" right="0.7" top="0.75" bottom="0.75" header="0.3" footer="0.3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>
    <pageSetUpPr fitToPage="1"/>
  </sheetPr>
  <dimension ref="A1:G111"/>
  <sheetViews>
    <sheetView zoomScaleNormal="100" workbookViewId="0"/>
  </sheetViews>
  <sheetFormatPr defaultRowHeight="12.75" x14ac:dyDescent="0.2"/>
  <cols>
    <col min="1" max="1" width="40.28515625" style="63" customWidth="1"/>
    <col min="2" max="2" width="22.42578125" style="63" customWidth="1"/>
    <col min="3" max="4" width="12.42578125" style="63" customWidth="1"/>
    <col min="5" max="5" width="9.42578125" style="63" hidden="1" customWidth="1"/>
    <col min="6" max="16384" width="9.140625" style="63"/>
  </cols>
  <sheetData>
    <row r="1" spans="1:6" x14ac:dyDescent="0.2">
      <c r="A1" s="284" t="s">
        <v>109</v>
      </c>
      <c r="B1" s="284"/>
      <c r="C1" s="284"/>
      <c r="D1" s="284"/>
    </row>
    <row r="3" spans="1:6" x14ac:dyDescent="0.2">
      <c r="A3" s="62" t="s">
        <v>122</v>
      </c>
      <c r="B3" s="62"/>
      <c r="C3" s="62"/>
      <c r="D3" s="62"/>
      <c r="E3" s="174"/>
    </row>
    <row r="4" spans="1:6" x14ac:dyDescent="0.2">
      <c r="A4" s="62"/>
      <c r="B4" s="62"/>
      <c r="C4" s="174"/>
      <c r="D4" s="174"/>
      <c r="E4" s="174"/>
    </row>
    <row r="5" spans="1:6" x14ac:dyDescent="0.2">
      <c r="A5" s="128">
        <v>1000</v>
      </c>
      <c r="B5" s="59" t="s">
        <v>270</v>
      </c>
      <c r="C5" s="59" t="s">
        <v>269</v>
      </c>
      <c r="D5" s="59" t="s">
        <v>255</v>
      </c>
      <c r="E5" s="59" t="s">
        <v>238</v>
      </c>
      <c r="F5" s="142"/>
    </row>
    <row r="6" spans="1:6" x14ac:dyDescent="0.2">
      <c r="E6" s="45"/>
      <c r="F6" s="143"/>
    </row>
    <row r="7" spans="1:6" x14ac:dyDescent="0.2">
      <c r="A7" s="320" t="s">
        <v>160</v>
      </c>
      <c r="B7" s="320"/>
      <c r="C7" s="320"/>
      <c r="D7" s="320"/>
      <c r="E7" s="47"/>
      <c r="F7" s="145"/>
    </row>
    <row r="8" spans="1:6" x14ac:dyDescent="0.2">
      <c r="A8" s="123" t="s">
        <v>205</v>
      </c>
      <c r="B8" s="209">
        <v>186</v>
      </c>
      <c r="C8" s="209">
        <v>42186</v>
      </c>
      <c r="D8" s="209">
        <v>186</v>
      </c>
      <c r="E8" s="46"/>
      <c r="F8" s="144"/>
    </row>
    <row r="9" spans="1:6" x14ac:dyDescent="0.2">
      <c r="A9" s="123" t="s">
        <v>123</v>
      </c>
      <c r="B9" s="209">
        <v>583</v>
      </c>
      <c r="C9" s="209">
        <v>21460</v>
      </c>
      <c r="D9" s="209">
        <v>583</v>
      </c>
      <c r="E9" s="46"/>
      <c r="F9" s="144"/>
    </row>
    <row r="10" spans="1:6" x14ac:dyDescent="0.2">
      <c r="A10" s="123" t="s">
        <v>124</v>
      </c>
      <c r="B10" s="45">
        <v>180</v>
      </c>
      <c r="C10" s="45">
        <v>191</v>
      </c>
      <c r="D10" s="45">
        <v>178</v>
      </c>
      <c r="E10" s="47"/>
      <c r="F10" s="145"/>
    </row>
    <row r="11" spans="1:6" x14ac:dyDescent="0.2">
      <c r="A11" s="321"/>
      <c r="B11" s="321"/>
      <c r="C11" s="321"/>
      <c r="D11" s="321"/>
      <c r="E11" s="47"/>
      <c r="F11" s="145"/>
    </row>
    <row r="12" spans="1:6" x14ac:dyDescent="0.2">
      <c r="A12" s="63" t="s">
        <v>125</v>
      </c>
      <c r="B12" s="46">
        <v>8704</v>
      </c>
      <c r="C12" s="46">
        <v>5140</v>
      </c>
      <c r="D12" s="46">
        <v>6483</v>
      </c>
      <c r="E12" s="46"/>
      <c r="F12" s="144"/>
    </row>
    <row r="13" spans="1:6" x14ac:dyDescent="0.2">
      <c r="E13" s="47"/>
    </row>
    <row r="14" spans="1:6" x14ac:dyDescent="0.2">
      <c r="A14" s="63" t="s">
        <v>154</v>
      </c>
    </row>
    <row r="16" spans="1:6" x14ac:dyDescent="0.2">
      <c r="A16" s="62" t="s">
        <v>249</v>
      </c>
      <c r="B16" s="62"/>
    </row>
    <row r="18" spans="1:6" x14ac:dyDescent="0.2">
      <c r="A18" s="63" t="s">
        <v>247</v>
      </c>
    </row>
    <row r="19" spans="1:6" x14ac:dyDescent="0.2">
      <c r="A19" s="63" t="s">
        <v>248</v>
      </c>
    </row>
    <row r="20" spans="1:6" x14ac:dyDescent="0.2">
      <c r="A20" s="63" t="s">
        <v>280</v>
      </c>
    </row>
    <row r="23" spans="1:6" x14ac:dyDescent="0.2">
      <c r="A23" s="62" t="s">
        <v>126</v>
      </c>
      <c r="B23" s="62"/>
      <c r="C23" s="62"/>
      <c r="D23" s="62"/>
      <c r="E23" s="47"/>
    </row>
    <row r="24" spans="1:6" x14ac:dyDescent="0.2">
      <c r="E24" s="174"/>
    </row>
    <row r="25" spans="1:6" x14ac:dyDescent="0.2">
      <c r="A25" s="128">
        <v>1000</v>
      </c>
      <c r="B25" s="59" t="str">
        <f>B5</f>
        <v>3/2013</v>
      </c>
      <c r="C25" s="59" t="str">
        <f>C5</f>
        <v>3/2012</v>
      </c>
      <c r="D25" s="59" t="str">
        <f>D5</f>
        <v>12/2012</v>
      </c>
      <c r="E25" s="59" t="str">
        <f>E5</f>
        <v>9/2010</v>
      </c>
      <c r="F25" s="142"/>
    </row>
    <row r="26" spans="1:6" x14ac:dyDescent="0.2">
      <c r="A26" s="129"/>
      <c r="B26" s="129"/>
      <c r="C26" s="129"/>
      <c r="D26" s="129"/>
      <c r="E26" s="48"/>
      <c r="F26" s="48"/>
    </row>
    <row r="27" spans="1:6" x14ac:dyDescent="0.2">
      <c r="A27" s="63" t="s">
        <v>127</v>
      </c>
      <c r="B27" s="46">
        <v>5212.4305940875147</v>
      </c>
      <c r="C27" s="46">
        <v>7231</v>
      </c>
      <c r="D27" s="46">
        <v>5555.7019712195124</v>
      </c>
      <c r="E27" s="46"/>
      <c r="F27" s="144"/>
    </row>
    <row r="28" spans="1:6" x14ac:dyDescent="0.2">
      <c r="A28" s="63" t="s">
        <v>128</v>
      </c>
      <c r="B28" s="46">
        <v>7460.3778923470018</v>
      </c>
      <c r="C28" s="46">
        <v>13968</v>
      </c>
      <c r="D28" s="46">
        <v>8376.6353210569105</v>
      </c>
      <c r="E28" s="46"/>
      <c r="F28" s="144"/>
    </row>
    <row r="29" spans="1:6" x14ac:dyDescent="0.2">
      <c r="A29" s="322" t="s">
        <v>129</v>
      </c>
      <c r="B29" s="49">
        <v>2226.4910233333335</v>
      </c>
      <c r="C29" s="49">
        <v>4103</v>
      </c>
      <c r="D29" s="49">
        <v>2274</v>
      </c>
      <c r="E29" s="49"/>
      <c r="F29" s="144"/>
    </row>
    <row r="30" spans="1:6" x14ac:dyDescent="0.2">
      <c r="A30" s="63" t="s">
        <v>92</v>
      </c>
      <c r="B30" s="46">
        <f>SUM(B27:B29)</f>
        <v>14899.29950976785</v>
      </c>
      <c r="C30" s="46">
        <f>SUM(C27:C29)</f>
        <v>25302</v>
      </c>
      <c r="D30" s="46">
        <v>16206.337292276423</v>
      </c>
      <c r="E30" s="46">
        <f>SUM(E27:E29)</f>
        <v>0</v>
      </c>
      <c r="F30" s="144"/>
    </row>
    <row r="31" spans="1:6" x14ac:dyDescent="0.2">
      <c r="C31" s="46"/>
      <c r="D31" s="46"/>
    </row>
    <row r="32" spans="1:6" x14ac:dyDescent="0.2">
      <c r="C32" s="46"/>
      <c r="D32" s="46"/>
    </row>
    <row r="33" spans="1:4" x14ac:dyDescent="0.2">
      <c r="A33" s="62" t="s">
        <v>130</v>
      </c>
      <c r="B33" s="62"/>
      <c r="C33" s="62"/>
      <c r="D33" s="62"/>
    </row>
    <row r="34" spans="1:4" x14ac:dyDescent="0.2">
      <c r="A34" s="62"/>
      <c r="B34" s="62"/>
      <c r="C34" s="62"/>
      <c r="D34" s="62"/>
    </row>
    <row r="35" spans="1:4" x14ac:dyDescent="0.2">
      <c r="A35" s="62"/>
      <c r="B35" s="62"/>
      <c r="C35" s="62"/>
      <c r="D35" s="62"/>
    </row>
    <row r="36" spans="1:4" x14ac:dyDescent="0.2">
      <c r="A36" s="215" t="s">
        <v>236</v>
      </c>
      <c r="B36" s="215"/>
      <c r="C36" s="131"/>
      <c r="D36" s="131"/>
    </row>
    <row r="37" spans="1:4" x14ac:dyDescent="0.2">
      <c r="A37" s="64"/>
      <c r="B37" s="64"/>
      <c r="C37" s="131"/>
      <c r="D37" s="131"/>
    </row>
    <row r="38" spans="1:4" x14ac:dyDescent="0.2">
      <c r="A38" s="220">
        <v>1000</v>
      </c>
      <c r="B38" s="59" t="s">
        <v>270</v>
      </c>
      <c r="C38" s="59" t="s">
        <v>269</v>
      </c>
      <c r="D38" s="59" t="s">
        <v>255</v>
      </c>
    </row>
    <row r="39" spans="1:4" x14ac:dyDescent="0.2">
      <c r="A39" s="216"/>
      <c r="B39" s="216"/>
      <c r="C39" s="217"/>
      <c r="D39" s="217"/>
    </row>
    <row r="40" spans="1:4" ht="25.5" x14ac:dyDescent="0.2">
      <c r="A40" s="323" t="s">
        <v>260</v>
      </c>
      <c r="B40" s="323"/>
      <c r="C40" s="131"/>
      <c r="D40" s="131"/>
    </row>
    <row r="41" spans="1:4" x14ac:dyDescent="0.2">
      <c r="A41" s="64" t="s">
        <v>258</v>
      </c>
      <c r="B41" s="108">
        <v>12800</v>
      </c>
      <c r="C41" s="46">
        <v>10400</v>
      </c>
      <c r="D41" s="46">
        <v>12800</v>
      </c>
    </row>
    <row r="42" spans="1:4" x14ac:dyDescent="0.2">
      <c r="A42" s="152" t="s">
        <v>259</v>
      </c>
      <c r="B42" s="315">
        <v>15867</v>
      </c>
      <c r="C42" s="49">
        <v>28666.66</v>
      </c>
      <c r="D42" s="49">
        <v>16667</v>
      </c>
    </row>
    <row r="43" spans="1:4" x14ac:dyDescent="0.2">
      <c r="A43" s="324" t="s">
        <v>215</v>
      </c>
      <c r="B43" s="46">
        <f>SUM(B41:B42)</f>
        <v>28667</v>
      </c>
      <c r="C43" s="46">
        <f>SUM(C41:C42)</f>
        <v>39066.660000000003</v>
      </c>
      <c r="D43" s="46">
        <f>SUM(D41:D42)</f>
        <v>29467</v>
      </c>
    </row>
    <row r="44" spans="1:4" x14ac:dyDescent="0.2">
      <c r="A44" s="324" t="s">
        <v>216</v>
      </c>
      <c r="B44" s="325">
        <v>1943</v>
      </c>
      <c r="C44" s="46">
        <v>-11</v>
      </c>
      <c r="D44" s="46">
        <v>1150</v>
      </c>
    </row>
    <row r="45" spans="1:4" x14ac:dyDescent="0.2">
      <c r="A45" s="324"/>
      <c r="B45" s="324"/>
      <c r="C45" s="46"/>
      <c r="D45" s="46"/>
    </row>
    <row r="46" spans="1:4" x14ac:dyDescent="0.2">
      <c r="A46" s="64" t="s">
        <v>264</v>
      </c>
      <c r="B46" s="64"/>
      <c r="C46" s="131"/>
      <c r="D46" s="131"/>
    </row>
    <row r="47" spans="1:4" x14ac:dyDescent="0.2">
      <c r="A47" s="64" t="s">
        <v>265</v>
      </c>
      <c r="B47" s="64"/>
      <c r="C47" s="131"/>
      <c r="D47" s="131"/>
    </row>
    <row r="48" spans="1:4" x14ac:dyDescent="0.2">
      <c r="A48" s="64" t="s">
        <v>281</v>
      </c>
      <c r="B48" s="64"/>
      <c r="C48" s="131"/>
      <c r="D48" s="131"/>
    </row>
    <row r="49" spans="1:6" x14ac:dyDescent="0.2">
      <c r="A49" s="62"/>
      <c r="B49" s="62"/>
      <c r="C49" s="62"/>
      <c r="D49" s="62"/>
    </row>
    <row r="50" spans="1:6" x14ac:dyDescent="0.2">
      <c r="A50" s="62"/>
      <c r="B50" s="62"/>
      <c r="C50" s="62"/>
      <c r="D50" s="62"/>
    </row>
    <row r="51" spans="1:6" x14ac:dyDescent="0.2">
      <c r="A51" s="62" t="s">
        <v>261</v>
      </c>
      <c r="B51" s="62"/>
      <c r="C51" s="62"/>
      <c r="D51" s="62"/>
      <c r="E51" s="62"/>
    </row>
    <row r="52" spans="1:6" x14ac:dyDescent="0.2">
      <c r="E52" s="174"/>
    </row>
    <row r="53" spans="1:6" x14ac:dyDescent="0.2">
      <c r="A53" s="128">
        <v>1000</v>
      </c>
      <c r="B53" s="59" t="str">
        <f>B25</f>
        <v>3/2013</v>
      </c>
      <c r="C53" s="59" t="str">
        <f>+C25</f>
        <v>3/2012</v>
      </c>
      <c r="D53" s="59" t="str">
        <f>+D25</f>
        <v>12/2012</v>
      </c>
      <c r="E53" s="59" t="str">
        <f>+E25</f>
        <v>9/2010</v>
      </c>
      <c r="F53" s="142"/>
    </row>
    <row r="54" spans="1:6" x14ac:dyDescent="0.2">
      <c r="A54" s="129"/>
      <c r="B54" s="129"/>
      <c r="C54" s="129"/>
      <c r="D54" s="129"/>
      <c r="E54" s="48"/>
      <c r="F54" s="48"/>
    </row>
    <row r="55" spans="1:6" x14ac:dyDescent="0.2">
      <c r="A55" s="63" t="s">
        <v>262</v>
      </c>
      <c r="F55" s="175"/>
    </row>
    <row r="56" spans="1:6" x14ac:dyDescent="0.2">
      <c r="F56" s="175"/>
    </row>
    <row r="57" spans="1:6" x14ac:dyDescent="0.2">
      <c r="A57" s="63" t="s">
        <v>127</v>
      </c>
      <c r="B57" s="46">
        <v>18514</v>
      </c>
      <c r="C57" s="46">
        <v>13429</v>
      </c>
      <c r="D57" s="46">
        <v>14229</v>
      </c>
      <c r="E57" s="46"/>
      <c r="F57" s="144"/>
    </row>
    <row r="58" spans="1:6" x14ac:dyDescent="0.2">
      <c r="A58" s="63" t="s">
        <v>128</v>
      </c>
      <c r="B58" s="46">
        <v>23140</v>
      </c>
      <c r="C58" s="46">
        <v>36272</v>
      </c>
      <c r="D58" s="46">
        <v>28940</v>
      </c>
      <c r="E58" s="46"/>
      <c r="F58" s="144"/>
    </row>
    <row r="59" spans="1:6" x14ac:dyDescent="0.2">
      <c r="A59" s="322" t="s">
        <v>131</v>
      </c>
      <c r="B59" s="49">
        <v>2727</v>
      </c>
      <c r="C59" s="49"/>
      <c r="D59" s="49">
        <v>2727</v>
      </c>
      <c r="E59" s="49"/>
      <c r="F59" s="144"/>
    </row>
    <row r="60" spans="1:6" x14ac:dyDescent="0.2">
      <c r="A60" s="63" t="s">
        <v>92</v>
      </c>
      <c r="B60" s="46">
        <f>SUM(B57:B59)</f>
        <v>44381</v>
      </c>
      <c r="C60" s="46">
        <f>SUM(C57:C59)</f>
        <v>49701</v>
      </c>
      <c r="D60" s="46">
        <v>45896</v>
      </c>
      <c r="E60" s="46">
        <f>SUM(E57:E59)</f>
        <v>0</v>
      </c>
      <c r="F60" s="144"/>
    </row>
    <row r="61" spans="1:6" x14ac:dyDescent="0.2">
      <c r="A61" s="63" t="s">
        <v>153</v>
      </c>
      <c r="B61" s="63">
        <v>-833</v>
      </c>
      <c r="C61" s="46">
        <v>-1084</v>
      </c>
      <c r="D61" s="46">
        <v>-1129</v>
      </c>
      <c r="E61" s="46"/>
      <c r="F61" s="144"/>
    </row>
    <row r="62" spans="1:6" x14ac:dyDescent="0.2">
      <c r="E62" s="46"/>
      <c r="F62" s="144"/>
    </row>
    <row r="63" spans="1:6" x14ac:dyDescent="0.2">
      <c r="A63" s="63" t="s">
        <v>237</v>
      </c>
      <c r="E63" s="46"/>
      <c r="F63" s="144"/>
    </row>
    <row r="64" spans="1:6" x14ac:dyDescent="0.2">
      <c r="A64" s="63" t="s">
        <v>127</v>
      </c>
      <c r="B64" s="63">
        <v>0</v>
      </c>
      <c r="C64" s="46">
        <v>4000</v>
      </c>
      <c r="D64" s="46">
        <v>0</v>
      </c>
      <c r="E64" s="46">
        <v>3029</v>
      </c>
      <c r="F64" s="144"/>
    </row>
    <row r="65" spans="1:6" x14ac:dyDescent="0.2">
      <c r="A65" s="63" t="s">
        <v>128</v>
      </c>
      <c r="B65" s="63">
        <v>0</v>
      </c>
      <c r="C65" s="46">
        <v>19455</v>
      </c>
      <c r="D65" s="46">
        <v>0</v>
      </c>
      <c r="E65" s="46">
        <v>18514</v>
      </c>
      <c r="F65" s="144"/>
    </row>
    <row r="66" spans="1:6" x14ac:dyDescent="0.2">
      <c r="A66" s="322" t="s">
        <v>131</v>
      </c>
      <c r="B66" s="322">
        <v>0</v>
      </c>
      <c r="C66" s="49">
        <v>4545</v>
      </c>
      <c r="D66" s="49">
        <v>0</v>
      </c>
      <c r="E66" s="49">
        <v>12028</v>
      </c>
      <c r="F66" s="144"/>
    </row>
    <row r="67" spans="1:6" x14ac:dyDescent="0.2">
      <c r="A67" s="63" t="s">
        <v>92</v>
      </c>
      <c r="B67" s="46">
        <f>SUM(B64:B66)</f>
        <v>0</v>
      </c>
      <c r="C67" s="46">
        <f>SUM(C64:C66)</f>
        <v>28000</v>
      </c>
      <c r="D67" s="46">
        <f>SUM(D64:D66)</f>
        <v>0</v>
      </c>
      <c r="E67" s="46">
        <v>33571</v>
      </c>
      <c r="F67" s="144"/>
    </row>
    <row r="68" spans="1:6" x14ac:dyDescent="0.2">
      <c r="A68" s="63" t="s">
        <v>153</v>
      </c>
      <c r="B68" s="63">
        <v>0</v>
      </c>
      <c r="C68" s="63">
        <v>-174</v>
      </c>
      <c r="D68" s="63">
        <v>0</v>
      </c>
      <c r="E68" s="46">
        <v>703</v>
      </c>
      <c r="F68" s="144"/>
    </row>
    <row r="69" spans="1:6" x14ac:dyDescent="0.2">
      <c r="E69" s="46"/>
      <c r="F69" s="144"/>
    </row>
    <row r="70" spans="1:6" ht="81.75" customHeight="1" x14ac:dyDescent="0.2">
      <c r="A70" s="326" t="s">
        <v>263</v>
      </c>
      <c r="B70" s="326"/>
      <c r="C70" s="326"/>
      <c r="D70" s="326"/>
      <c r="E70" s="326"/>
      <c r="F70" s="326"/>
    </row>
    <row r="71" spans="1:6" ht="56.25" customHeight="1" x14ac:dyDescent="0.2">
      <c r="A71" s="327" t="s">
        <v>239</v>
      </c>
      <c r="B71" s="327"/>
      <c r="C71" s="327"/>
      <c r="D71" s="327"/>
      <c r="E71" s="327"/>
      <c r="F71" s="314"/>
    </row>
    <row r="72" spans="1:6" ht="14.25" customHeight="1" x14ac:dyDescent="0.2">
      <c r="A72" s="326"/>
      <c r="B72" s="326"/>
      <c r="C72" s="326"/>
      <c r="D72" s="326"/>
      <c r="E72" s="326"/>
      <c r="F72" s="326"/>
    </row>
    <row r="73" spans="1:6" x14ac:dyDescent="0.2">
      <c r="A73" s="125" t="s">
        <v>220</v>
      </c>
      <c r="B73" s="125"/>
      <c r="C73" s="125"/>
      <c r="D73" s="125"/>
    </row>
    <row r="74" spans="1:6" x14ac:dyDescent="0.2">
      <c r="E74" s="174"/>
    </row>
    <row r="75" spans="1:6" x14ac:dyDescent="0.2">
      <c r="A75" s="128" t="s">
        <v>221</v>
      </c>
      <c r="B75" s="59" t="str">
        <f>B53</f>
        <v>3/2013</v>
      </c>
      <c r="C75" s="59" t="str">
        <f>C5</f>
        <v>3/2012</v>
      </c>
      <c r="D75" s="59" t="str">
        <f>D5</f>
        <v>12/2012</v>
      </c>
      <c r="E75" s="59" t="s">
        <v>238</v>
      </c>
    </row>
    <row r="77" spans="1:6" x14ac:dyDescent="0.2">
      <c r="A77" s="324" t="s">
        <v>222</v>
      </c>
      <c r="B77" s="324"/>
      <c r="C77" s="324"/>
      <c r="D77" s="324"/>
      <c r="E77" s="156"/>
    </row>
    <row r="78" spans="1:6" x14ac:dyDescent="0.2">
      <c r="A78" s="324"/>
      <c r="B78" s="324"/>
      <c r="C78" s="324"/>
      <c r="D78" s="324"/>
      <c r="E78" s="156"/>
    </row>
    <row r="79" spans="1:6" x14ac:dyDescent="0.2">
      <c r="A79" s="324" t="s">
        <v>127</v>
      </c>
      <c r="B79" s="324">
        <f>2568+1320+636</f>
        <v>4524</v>
      </c>
      <c r="C79" s="325">
        <v>2544</v>
      </c>
      <c r="D79" s="325">
        <f>1272+2544+1320</f>
        <v>5136</v>
      </c>
      <c r="E79" s="157">
        <v>0</v>
      </c>
    </row>
    <row r="80" spans="1:6" x14ac:dyDescent="0.2">
      <c r="A80" s="328" t="s">
        <v>214</v>
      </c>
      <c r="B80" s="328">
        <v>0</v>
      </c>
      <c r="C80" s="329">
        <v>636</v>
      </c>
      <c r="D80" s="329">
        <v>660</v>
      </c>
      <c r="E80" s="158">
        <v>0</v>
      </c>
    </row>
    <row r="81" spans="1:6" x14ac:dyDescent="0.2">
      <c r="A81" s="324" t="s">
        <v>215</v>
      </c>
      <c r="B81" s="325">
        <f>SUM(B79:B80)</f>
        <v>4524</v>
      </c>
      <c r="C81" s="325">
        <f>SUM(C79:C80)</f>
        <v>3180</v>
      </c>
      <c r="D81" s="325">
        <f>SUM(D79:D80)</f>
        <v>5796</v>
      </c>
      <c r="E81" s="157">
        <v>0</v>
      </c>
    </row>
    <row r="82" spans="1:6" x14ac:dyDescent="0.2">
      <c r="A82" s="324" t="s">
        <v>216</v>
      </c>
      <c r="B82" s="324">
        <v>193</v>
      </c>
      <c r="C82" s="325">
        <v>405</v>
      </c>
      <c r="D82" s="325">
        <v>136</v>
      </c>
      <c r="E82" s="159">
        <v>0</v>
      </c>
    </row>
    <row r="83" spans="1:6" x14ac:dyDescent="0.2">
      <c r="A83" s="324"/>
      <c r="B83" s="324"/>
      <c r="C83" s="324"/>
      <c r="D83" s="324"/>
      <c r="E83" s="156"/>
    </row>
    <row r="85" spans="1:6" ht="66" customHeight="1" x14ac:dyDescent="0.2">
      <c r="A85" s="327" t="s">
        <v>223</v>
      </c>
      <c r="B85" s="327"/>
      <c r="C85" s="327"/>
      <c r="D85" s="327"/>
      <c r="E85" s="332"/>
    </row>
    <row r="86" spans="1:6" ht="12.75" customHeight="1" x14ac:dyDescent="0.2">
      <c r="A86" s="327"/>
      <c r="B86" s="327"/>
      <c r="C86" s="327"/>
      <c r="D86" s="327"/>
      <c r="E86" s="332"/>
    </row>
    <row r="87" spans="1:6" ht="12.75" customHeight="1" x14ac:dyDescent="0.2">
      <c r="A87" s="62" t="s">
        <v>161</v>
      </c>
      <c r="B87" s="62"/>
      <c r="C87" s="62"/>
      <c r="D87" s="62"/>
    </row>
    <row r="88" spans="1:6" ht="12.75" customHeight="1" x14ac:dyDescent="0.2">
      <c r="E88" s="174"/>
    </row>
    <row r="89" spans="1:6" ht="12.75" customHeight="1" x14ac:dyDescent="0.2">
      <c r="A89" s="128">
        <v>1000</v>
      </c>
      <c r="B89" s="59" t="str">
        <f>B75</f>
        <v>3/2013</v>
      </c>
      <c r="C89" s="330" t="str">
        <f>C75</f>
        <v>3/2012</v>
      </c>
      <c r="D89" s="330" t="str">
        <f>D75</f>
        <v>12/2012</v>
      </c>
      <c r="E89" s="59" t="str">
        <f>+E53</f>
        <v>9/2010</v>
      </c>
      <c r="F89" s="142"/>
    </row>
    <row r="90" spans="1:6" ht="12.75" customHeight="1" x14ac:dyDescent="0.2">
      <c r="F90" s="175"/>
    </row>
    <row r="91" spans="1:6" ht="12.75" customHeight="1" x14ac:dyDescent="0.2">
      <c r="A91" s="63" t="s">
        <v>218</v>
      </c>
      <c r="F91" s="175"/>
    </row>
    <row r="92" spans="1:6" ht="12.75" customHeight="1" x14ac:dyDescent="0.2">
      <c r="A92" s="63" t="s">
        <v>162</v>
      </c>
      <c r="B92" s="63">
        <v>512</v>
      </c>
      <c r="C92" s="63">
        <v>253</v>
      </c>
      <c r="D92" s="63">
        <v>775</v>
      </c>
      <c r="E92" s="46">
        <v>0</v>
      </c>
      <c r="F92" s="144"/>
    </row>
    <row r="93" spans="1:6" x14ac:dyDescent="0.2">
      <c r="A93" s="63" t="s">
        <v>153</v>
      </c>
      <c r="B93" s="63">
        <v>15</v>
      </c>
      <c r="C93" s="63">
        <v>-6</v>
      </c>
      <c r="D93" s="63">
        <v>4</v>
      </c>
      <c r="E93" s="63">
        <v>0</v>
      </c>
      <c r="F93" s="175"/>
    </row>
    <row r="94" spans="1:6" x14ac:dyDescent="0.2">
      <c r="F94" s="175"/>
    </row>
    <row r="95" spans="1:6" x14ac:dyDescent="0.2">
      <c r="A95" s="63" t="s">
        <v>219</v>
      </c>
    </row>
    <row r="96" spans="1:6" x14ac:dyDescent="0.2">
      <c r="A96" s="63" t="s">
        <v>163</v>
      </c>
    </row>
    <row r="98" spans="1:7" x14ac:dyDescent="0.2">
      <c r="A98" s="64"/>
      <c r="B98" s="64"/>
      <c r="C98" s="131"/>
      <c r="D98" s="131"/>
      <c r="E98" s="131"/>
      <c r="F98" s="131"/>
      <c r="G98" s="131"/>
    </row>
    <row r="99" spans="1:7" x14ac:dyDescent="0.2">
      <c r="A99" s="215"/>
      <c r="B99" s="215"/>
      <c r="C99" s="261"/>
      <c r="D99" s="261"/>
      <c r="E99" s="131"/>
      <c r="F99" s="131"/>
      <c r="G99" s="131"/>
    </row>
    <row r="100" spans="1:7" x14ac:dyDescent="0.2">
      <c r="A100" s="197"/>
      <c r="B100" s="197"/>
      <c r="C100" s="261"/>
      <c r="D100" s="261"/>
      <c r="E100" s="131"/>
      <c r="F100" s="131"/>
      <c r="G100" s="131"/>
    </row>
    <row r="101" spans="1:7" x14ac:dyDescent="0.2">
      <c r="A101" s="216"/>
      <c r="B101" s="142"/>
      <c r="C101" s="218"/>
      <c r="D101" s="219"/>
      <c r="E101" s="221"/>
      <c r="F101" s="217"/>
      <c r="G101" s="131"/>
    </row>
    <row r="102" spans="1:7" x14ac:dyDescent="0.2">
      <c r="A102" s="216"/>
      <c r="B102" s="216"/>
      <c r="C102" s="217"/>
      <c r="D102" s="217"/>
      <c r="E102" s="217"/>
      <c r="F102" s="217"/>
      <c r="G102" s="131"/>
    </row>
    <row r="103" spans="1:7" x14ac:dyDescent="0.2">
      <c r="A103" s="333"/>
      <c r="B103" s="333"/>
      <c r="C103" s="261"/>
      <c r="D103" s="261"/>
      <c r="E103" s="131"/>
      <c r="F103" s="261"/>
      <c r="G103" s="131"/>
    </row>
    <row r="104" spans="1:7" x14ac:dyDescent="0.2">
      <c r="A104" s="197"/>
      <c r="B104" s="197"/>
      <c r="C104" s="144"/>
      <c r="D104" s="144"/>
      <c r="E104" s="108"/>
      <c r="F104" s="197"/>
      <c r="G104" s="131"/>
    </row>
    <row r="105" spans="1:7" x14ac:dyDescent="0.2">
      <c r="A105" s="197"/>
      <c r="B105" s="197"/>
      <c r="C105" s="144"/>
      <c r="D105" s="144"/>
      <c r="E105" s="315"/>
      <c r="F105" s="192"/>
      <c r="G105" s="131"/>
    </row>
    <row r="106" spans="1:7" x14ac:dyDescent="0.2">
      <c r="A106" s="334"/>
      <c r="B106" s="144"/>
      <c r="C106" s="144"/>
      <c r="D106" s="144"/>
      <c r="E106" s="331"/>
      <c r="F106" s="108"/>
      <c r="G106" s="131"/>
    </row>
    <row r="107" spans="1:7" x14ac:dyDescent="0.2">
      <c r="A107" s="334"/>
      <c r="B107" s="334"/>
      <c r="C107" s="144"/>
      <c r="D107" s="144"/>
      <c r="E107" s="108"/>
      <c r="F107" s="108"/>
      <c r="G107" s="131"/>
    </row>
    <row r="108" spans="1:7" x14ac:dyDescent="0.2">
      <c r="A108" s="324"/>
      <c r="B108" s="324"/>
      <c r="C108" s="46"/>
      <c r="D108" s="46"/>
      <c r="E108" s="108"/>
      <c r="F108" s="108"/>
      <c r="G108" s="131"/>
    </row>
    <row r="109" spans="1:7" x14ac:dyDescent="0.2">
      <c r="A109" s="64"/>
      <c r="B109" s="64"/>
      <c r="C109" s="131"/>
      <c r="D109" s="131"/>
      <c r="E109" s="131"/>
      <c r="F109" s="131"/>
      <c r="G109" s="131"/>
    </row>
    <row r="110" spans="1:7" x14ac:dyDescent="0.2">
      <c r="A110" s="64"/>
      <c r="B110" s="64"/>
      <c r="C110" s="131"/>
      <c r="D110" s="131"/>
      <c r="E110" s="131"/>
      <c r="F110" s="131"/>
      <c r="G110" s="131"/>
    </row>
    <row r="111" spans="1:7" x14ac:dyDescent="0.2">
      <c r="A111" s="64"/>
      <c r="B111" s="64"/>
      <c r="C111" s="131"/>
      <c r="D111" s="131"/>
      <c r="E111" s="131"/>
      <c r="F111" s="131"/>
      <c r="G111" s="131"/>
    </row>
  </sheetData>
  <mergeCells count="5">
    <mergeCell ref="A85:E85"/>
    <mergeCell ref="A86:E86"/>
    <mergeCell ref="A70:F70"/>
    <mergeCell ref="A71:E71"/>
    <mergeCell ref="A72:F72"/>
  </mergeCells>
  <phoneticPr fontId="8" type="noConversion"/>
  <pageMargins left="0.75" right="0.75" top="0.64" bottom="0.35" header="0.4921259845" footer="0.41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K37"/>
  <sheetViews>
    <sheetView zoomScaleNormal="100" workbookViewId="0"/>
  </sheetViews>
  <sheetFormatPr defaultRowHeight="12.75" x14ac:dyDescent="0.2"/>
  <cols>
    <col min="1" max="1" width="65.42578125" style="68" bestFit="1" customWidth="1"/>
    <col min="2" max="2" width="9.85546875" style="68" customWidth="1"/>
    <col min="3" max="4" width="12.28515625" style="68" customWidth="1"/>
    <col min="5" max="5" width="9.85546875" style="66" customWidth="1"/>
    <col min="6" max="6" width="10.28515625" style="66" customWidth="1"/>
    <col min="7" max="7" width="12.7109375" style="67" bestFit="1" customWidth="1"/>
    <col min="8" max="8" width="9.7109375" style="68" customWidth="1"/>
    <col min="9" max="9" width="9.28515625" style="68" customWidth="1"/>
    <col min="10" max="10" width="26" style="68" customWidth="1"/>
    <col min="11" max="16384" width="9.140625" style="68"/>
  </cols>
  <sheetData>
    <row r="1" spans="1:9" x14ac:dyDescent="0.2">
      <c r="A1" s="82" t="s">
        <v>97</v>
      </c>
      <c r="B1" s="82"/>
      <c r="C1" s="82"/>
      <c r="D1" s="82"/>
      <c r="E1" s="193"/>
    </row>
    <row r="2" spans="1:9" x14ac:dyDescent="0.2">
      <c r="A2" s="82"/>
      <c r="B2" s="82"/>
      <c r="C2" s="82"/>
      <c r="D2" s="82"/>
      <c r="E2" s="193"/>
    </row>
    <row r="3" spans="1:9" ht="15.75" x14ac:dyDescent="0.25">
      <c r="A3" s="86" t="s">
        <v>267</v>
      </c>
      <c r="B3" s="86"/>
      <c r="C3" s="236"/>
      <c r="D3" s="86"/>
      <c r="E3" s="69"/>
      <c r="F3" s="69"/>
      <c r="G3" s="70"/>
      <c r="H3" s="66"/>
    </row>
    <row r="4" spans="1:9" x14ac:dyDescent="0.2">
      <c r="A4" s="166"/>
      <c r="B4" s="168"/>
      <c r="C4" s="168"/>
      <c r="D4" s="168"/>
      <c r="E4" s="169"/>
      <c r="F4" s="169"/>
      <c r="G4" s="68"/>
    </row>
    <row r="5" spans="1:9" x14ac:dyDescent="0.2">
      <c r="A5" s="237" t="s">
        <v>93</v>
      </c>
      <c r="B5" s="71" t="s">
        <v>268</v>
      </c>
      <c r="C5" s="71" t="s">
        <v>227</v>
      </c>
      <c r="D5" s="71" t="s">
        <v>254</v>
      </c>
      <c r="E5" s="194"/>
      <c r="F5" s="72"/>
      <c r="G5" s="68"/>
    </row>
    <row r="6" spans="1:9" x14ac:dyDescent="0.2">
      <c r="F6" s="74"/>
      <c r="G6" s="68"/>
    </row>
    <row r="7" spans="1:9" ht="12.75" customHeight="1" x14ac:dyDescent="0.2">
      <c r="A7" s="166" t="s">
        <v>13</v>
      </c>
      <c r="B7" s="73">
        <v>4447</v>
      </c>
      <c r="C7" s="73">
        <v>2764</v>
      </c>
      <c r="D7" s="73">
        <v>34452</v>
      </c>
      <c r="E7" s="74"/>
      <c r="F7" s="146"/>
      <c r="G7" s="75"/>
      <c r="H7" s="72"/>
      <c r="I7" s="66"/>
    </row>
    <row r="8" spans="1:9" ht="12.75" customHeight="1" x14ac:dyDescent="0.2">
      <c r="A8" s="166"/>
      <c r="B8" s="73"/>
      <c r="C8" s="73"/>
      <c r="D8" s="73"/>
      <c r="E8" s="74"/>
      <c r="F8" s="146"/>
      <c r="G8" s="75"/>
      <c r="H8" s="72"/>
      <c r="I8" s="66"/>
    </row>
    <row r="9" spans="1:9" ht="25.5" x14ac:dyDescent="0.2">
      <c r="A9" s="238" t="s">
        <v>182</v>
      </c>
      <c r="B9" s="73"/>
      <c r="C9" s="73"/>
      <c r="D9" s="73"/>
      <c r="E9" s="74"/>
      <c r="F9" s="146"/>
      <c r="G9" s="75"/>
      <c r="H9" s="72"/>
      <c r="I9" s="66"/>
    </row>
    <row r="10" spans="1:9" ht="12.75" customHeight="1" x14ac:dyDescent="0.2">
      <c r="A10" s="166"/>
      <c r="B10" s="73"/>
      <c r="C10" s="73"/>
      <c r="D10" s="73"/>
      <c r="E10" s="74"/>
      <c r="F10" s="146"/>
      <c r="G10" s="75"/>
      <c r="H10" s="72"/>
      <c r="I10" s="66"/>
    </row>
    <row r="11" spans="1:9" x14ac:dyDescent="0.2">
      <c r="A11" s="239" t="s">
        <v>279</v>
      </c>
      <c r="B11" s="240"/>
      <c r="C11" s="240">
        <v>-46</v>
      </c>
      <c r="D11" s="240">
        <v>-189</v>
      </c>
      <c r="E11" s="74"/>
      <c r="F11" s="146"/>
      <c r="G11" s="75"/>
      <c r="H11" s="72"/>
      <c r="I11" s="66"/>
    </row>
    <row r="12" spans="1:9" x14ac:dyDescent="0.2">
      <c r="A12" s="68" t="s">
        <v>92</v>
      </c>
      <c r="B12" s="73"/>
      <c r="C12" s="73">
        <f>SUM(C11)</f>
        <v>-46</v>
      </c>
      <c r="D12" s="73">
        <f>SUM(D11)</f>
        <v>-189</v>
      </c>
      <c r="E12" s="74"/>
      <c r="F12" s="146"/>
      <c r="G12" s="75"/>
      <c r="H12" s="72"/>
      <c r="I12" s="66"/>
    </row>
    <row r="13" spans="1:9" x14ac:dyDescent="0.2">
      <c r="B13" s="73"/>
      <c r="C13" s="73"/>
      <c r="D13" s="73"/>
      <c r="E13" s="74"/>
      <c r="F13" s="146"/>
      <c r="G13" s="75"/>
      <c r="H13" s="72"/>
      <c r="I13" s="66"/>
    </row>
    <row r="14" spans="1:9" s="66" customFormat="1" ht="12.75" customHeight="1" x14ac:dyDescent="0.2">
      <c r="A14" s="163" t="s">
        <v>155</v>
      </c>
      <c r="B14" s="163">
        <v>956</v>
      </c>
      <c r="C14" s="163">
        <v>309</v>
      </c>
      <c r="D14" s="163">
        <v>1098</v>
      </c>
      <c r="E14" s="195"/>
      <c r="F14" s="74"/>
      <c r="G14" s="76"/>
      <c r="H14" s="77"/>
    </row>
    <row r="15" spans="1:9" s="66" customFormat="1" ht="12.75" customHeight="1" x14ac:dyDescent="0.2">
      <c r="A15" s="163" t="s">
        <v>230</v>
      </c>
      <c r="B15" s="163"/>
      <c r="C15" s="163"/>
      <c r="D15" s="163"/>
      <c r="E15" s="195"/>
      <c r="F15" s="74"/>
      <c r="G15" s="76"/>
      <c r="H15" s="77"/>
    </row>
    <row r="16" spans="1:9" s="66" customFormat="1" ht="12.75" customHeight="1" x14ac:dyDescent="0.2">
      <c r="A16" s="163" t="s">
        <v>231</v>
      </c>
      <c r="B16" s="163"/>
      <c r="C16" s="163"/>
      <c r="D16" s="163"/>
      <c r="E16" s="195"/>
      <c r="F16" s="74"/>
      <c r="G16" s="76"/>
      <c r="H16" s="77"/>
    </row>
    <row r="17" spans="1:11" s="66" customFormat="1" ht="12.75" customHeight="1" x14ac:dyDescent="0.2">
      <c r="A17" s="165" t="s">
        <v>178</v>
      </c>
      <c r="B17" s="164">
        <v>-1</v>
      </c>
      <c r="C17" s="164">
        <v>3</v>
      </c>
      <c r="D17" s="164">
        <v>2</v>
      </c>
      <c r="E17" s="195"/>
      <c r="F17" s="74"/>
      <c r="G17" s="76"/>
      <c r="H17" s="77"/>
    </row>
    <row r="18" spans="1:11" s="66" customFormat="1" ht="12.75" hidden="1" customHeight="1" x14ac:dyDescent="0.2">
      <c r="A18" s="165" t="s">
        <v>179</v>
      </c>
      <c r="B18" s="165"/>
      <c r="C18" s="165"/>
      <c r="D18" s="165"/>
      <c r="E18" s="196"/>
      <c r="F18" s="74"/>
      <c r="G18" s="76"/>
      <c r="H18" s="77"/>
    </row>
    <row r="19" spans="1:11" s="66" customFormat="1" ht="12.75" customHeight="1" x14ac:dyDescent="0.2">
      <c r="A19" s="163" t="s">
        <v>232</v>
      </c>
      <c r="B19" s="74">
        <f>SUM(B17:B18)</f>
        <v>-1</v>
      </c>
      <c r="C19" s="74">
        <f>SUM(C17:C18)</f>
        <v>3</v>
      </c>
      <c r="D19" s="74">
        <f>SUM(D17:D18)</f>
        <v>2</v>
      </c>
      <c r="E19" s="74"/>
      <c r="F19" s="74"/>
      <c r="G19" s="76"/>
      <c r="H19" s="77"/>
    </row>
    <row r="20" spans="1:11" s="66" customFormat="1" ht="12.75" customHeight="1" x14ac:dyDescent="0.2">
      <c r="A20" s="167" t="s">
        <v>96</v>
      </c>
      <c r="B20" s="74">
        <v>250</v>
      </c>
      <c r="C20" s="74">
        <v>681</v>
      </c>
      <c r="D20" s="74">
        <v>627</v>
      </c>
      <c r="E20" s="74"/>
      <c r="F20" s="74"/>
      <c r="G20" s="76"/>
      <c r="H20" s="77"/>
    </row>
    <row r="21" spans="1:11" s="66" customFormat="1" ht="12.75" customHeight="1" x14ac:dyDescent="0.2">
      <c r="A21" s="6" t="s">
        <v>233</v>
      </c>
      <c r="B21" s="153">
        <v>4</v>
      </c>
      <c r="C21" s="153">
        <v>18</v>
      </c>
      <c r="D21" s="153">
        <v>10</v>
      </c>
      <c r="E21" s="186"/>
      <c r="F21" s="74"/>
      <c r="G21" s="80"/>
      <c r="H21" s="81"/>
    </row>
    <row r="22" spans="1:11" s="66" customFormat="1" ht="25.5" customHeight="1" x14ac:dyDescent="0.2">
      <c r="A22" s="241" t="s">
        <v>183</v>
      </c>
      <c r="B22" s="147">
        <f>B14+B19+B21+B20</f>
        <v>1209</v>
      </c>
      <c r="C22" s="147">
        <f>C14+C19+C21+C20</f>
        <v>1011</v>
      </c>
      <c r="D22" s="147">
        <f>D14+D19+D21+D20</f>
        <v>1737</v>
      </c>
      <c r="E22" s="146"/>
      <c r="F22" s="146"/>
      <c r="G22" s="242"/>
      <c r="H22" s="242"/>
    </row>
    <row r="23" spans="1:11" s="66" customFormat="1" ht="12.75" customHeight="1" x14ac:dyDescent="0.2">
      <c r="A23" s="238" t="s">
        <v>180</v>
      </c>
      <c r="B23" s="146">
        <f>B7+B22</f>
        <v>5656</v>
      </c>
      <c r="C23" s="146">
        <f>C7+C22+C12</f>
        <v>3729</v>
      </c>
      <c r="D23" s="146">
        <f>D7+D22+D12</f>
        <v>36000</v>
      </c>
      <c r="E23" s="146"/>
      <c r="F23" s="146"/>
      <c r="G23" s="243"/>
      <c r="H23" s="77"/>
    </row>
    <row r="24" spans="1:11" s="66" customFormat="1" ht="12.75" customHeight="1" x14ac:dyDescent="0.2">
      <c r="A24" s="238"/>
      <c r="B24" s="154"/>
      <c r="C24" s="154"/>
      <c r="D24" s="154"/>
      <c r="E24" s="154"/>
      <c r="F24" s="146"/>
      <c r="G24" s="243"/>
      <c r="H24" s="77"/>
    </row>
    <row r="25" spans="1:11" ht="12.75" customHeight="1" x14ac:dyDescent="0.2">
      <c r="A25" s="244" t="s">
        <v>181</v>
      </c>
      <c r="B25" s="155"/>
      <c r="C25" s="155"/>
      <c r="D25" s="155"/>
      <c r="E25" s="187"/>
      <c r="G25" s="66"/>
      <c r="H25" s="245"/>
      <c r="I25" s="66"/>
    </row>
    <row r="26" spans="1:11" ht="12.75" customHeight="1" x14ac:dyDescent="0.2">
      <c r="A26" s="246" t="s">
        <v>15</v>
      </c>
      <c r="B26" s="73">
        <v>5657</v>
      </c>
      <c r="C26" s="73">
        <f>+C23-C27</f>
        <v>3716</v>
      </c>
      <c r="D26" s="73">
        <f>+D23-D27</f>
        <v>35997</v>
      </c>
      <c r="E26" s="74"/>
      <c r="F26" s="74"/>
      <c r="G26" s="66"/>
      <c r="H26" s="245"/>
      <c r="I26" s="66"/>
    </row>
    <row r="27" spans="1:11" ht="12.75" customHeight="1" x14ac:dyDescent="0.2">
      <c r="A27" s="6" t="s">
        <v>224</v>
      </c>
      <c r="B27" s="73">
        <v>-1</v>
      </c>
      <c r="C27" s="73">
        <v>13</v>
      </c>
      <c r="D27" s="73">
        <v>3</v>
      </c>
      <c r="E27" s="74"/>
      <c r="G27" s="170"/>
      <c r="H27" s="247"/>
      <c r="I27" s="66"/>
      <c r="J27" s="66"/>
      <c r="K27" s="66"/>
    </row>
    <row r="28" spans="1:11" x14ac:dyDescent="0.2">
      <c r="F28" s="74"/>
      <c r="G28" s="148"/>
      <c r="H28" s="247"/>
      <c r="I28" s="247"/>
    </row>
    <row r="30" spans="1:11" x14ac:dyDescent="0.2">
      <c r="C30" s="186"/>
      <c r="D30" s="186"/>
      <c r="E30" s="74"/>
    </row>
    <row r="31" spans="1:11" x14ac:dyDescent="0.2">
      <c r="C31" s="146"/>
      <c r="D31" s="146"/>
      <c r="E31" s="146"/>
    </row>
    <row r="32" spans="1:11" x14ac:dyDescent="0.2">
      <c r="C32" s="146"/>
      <c r="D32" s="146"/>
      <c r="E32" s="146"/>
    </row>
    <row r="33" spans="3:5" x14ac:dyDescent="0.2">
      <c r="C33" s="154"/>
      <c r="D33" s="154"/>
      <c r="E33" s="74"/>
    </row>
    <row r="34" spans="3:5" x14ac:dyDescent="0.2">
      <c r="C34" s="187"/>
      <c r="D34" s="187"/>
      <c r="E34" s="74"/>
    </row>
    <row r="35" spans="3:5" x14ac:dyDescent="0.2">
      <c r="C35" s="74"/>
      <c r="D35" s="74"/>
      <c r="E35" s="74"/>
    </row>
    <row r="36" spans="3:5" x14ac:dyDescent="0.2">
      <c r="C36" s="74"/>
      <c r="D36" s="74"/>
      <c r="E36" s="74"/>
    </row>
    <row r="37" spans="3:5" x14ac:dyDescent="0.2">
      <c r="C37" s="66"/>
      <c r="D37" s="66"/>
    </row>
  </sheetData>
  <phoneticPr fontId="29" type="noConversion"/>
  <pageMargins left="0.72" right="0.42" top="0.98425196850393704" bottom="0" header="0.79" footer="0.4921259845"/>
  <pageSetup paperSize="9" scale="6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I90"/>
  <sheetViews>
    <sheetView zoomScaleNormal="100" workbookViewId="0"/>
  </sheetViews>
  <sheetFormatPr defaultRowHeight="12.75" x14ac:dyDescent="0.2"/>
  <cols>
    <col min="1" max="1" width="40.85546875" style="6" customWidth="1"/>
    <col min="2" max="3" width="10.140625" style="6" bestFit="1" customWidth="1"/>
    <col min="4" max="4" width="11" style="6" customWidth="1"/>
    <col min="5" max="16384" width="9.140625" style="6"/>
  </cols>
  <sheetData>
    <row r="1" spans="1:5" x14ac:dyDescent="0.2">
      <c r="A1" s="82" t="s">
        <v>97</v>
      </c>
    </row>
    <row r="3" spans="1:5" ht="15.75" x14ac:dyDescent="0.25">
      <c r="A3" s="105" t="s">
        <v>158</v>
      </c>
      <c r="C3" s="236"/>
      <c r="D3" s="105"/>
    </row>
    <row r="4" spans="1:5" x14ac:dyDescent="0.2">
      <c r="A4" s="248"/>
      <c r="D4" s="191"/>
    </row>
    <row r="5" spans="1:5" x14ac:dyDescent="0.2">
      <c r="A5" s="249" t="s">
        <v>93</v>
      </c>
      <c r="B5" s="9" t="s">
        <v>270</v>
      </c>
      <c r="C5" s="9" t="s">
        <v>269</v>
      </c>
      <c r="D5" s="9" t="s">
        <v>255</v>
      </c>
    </row>
    <row r="6" spans="1:5" x14ac:dyDescent="0.2">
      <c r="A6" s="248"/>
    </row>
    <row r="7" spans="1:5" x14ac:dyDescent="0.2">
      <c r="A7" s="14" t="s">
        <v>19</v>
      </c>
      <c r="B7" s="3"/>
      <c r="C7" s="3"/>
      <c r="D7" s="3"/>
    </row>
    <row r="8" spans="1:5" x14ac:dyDescent="0.2">
      <c r="B8" s="3"/>
      <c r="C8" s="3"/>
      <c r="D8" s="3"/>
    </row>
    <row r="9" spans="1:5" x14ac:dyDescent="0.2">
      <c r="A9" s="14" t="s">
        <v>20</v>
      </c>
      <c r="B9" s="3"/>
      <c r="C9" s="3"/>
      <c r="D9" s="3"/>
    </row>
    <row r="10" spans="1:5" x14ac:dyDescent="0.2">
      <c r="A10" s="14"/>
      <c r="B10" s="3"/>
      <c r="C10" s="3"/>
      <c r="D10" s="3"/>
    </row>
    <row r="11" spans="1:5" x14ac:dyDescent="0.2">
      <c r="A11" s="24" t="s">
        <v>21</v>
      </c>
      <c r="B11" s="3"/>
      <c r="C11" s="3"/>
      <c r="D11" s="3"/>
    </row>
    <row r="12" spans="1:5" x14ac:dyDescent="0.2">
      <c r="A12" s="250" t="s">
        <v>22</v>
      </c>
      <c r="B12" s="3">
        <v>120444</v>
      </c>
      <c r="C12" s="3">
        <v>119847</v>
      </c>
      <c r="D12" s="3">
        <v>120189</v>
      </c>
      <c r="E12" s="3"/>
    </row>
    <row r="13" spans="1:5" x14ac:dyDescent="0.2">
      <c r="A13" s="251" t="s">
        <v>198</v>
      </c>
      <c r="B13" s="3">
        <v>7110</v>
      </c>
      <c r="C13" s="3">
        <v>9867</v>
      </c>
      <c r="D13" s="3">
        <v>7880</v>
      </c>
      <c r="E13" s="3"/>
    </row>
    <row r="14" spans="1:5" x14ac:dyDescent="0.2">
      <c r="A14" s="251" t="s">
        <v>199</v>
      </c>
      <c r="B14" s="3">
        <v>1450</v>
      </c>
      <c r="C14" s="3">
        <v>2918</v>
      </c>
      <c r="D14" s="3">
        <v>1810</v>
      </c>
      <c r="E14" s="3"/>
    </row>
    <row r="15" spans="1:5" x14ac:dyDescent="0.2">
      <c r="A15" s="251" t="s">
        <v>200</v>
      </c>
      <c r="B15" s="3">
        <v>52</v>
      </c>
      <c r="C15" s="3">
        <v>73</v>
      </c>
      <c r="D15" s="3">
        <v>57</v>
      </c>
      <c r="E15" s="3"/>
    </row>
    <row r="16" spans="1:5" x14ac:dyDescent="0.2">
      <c r="A16" s="252" t="s">
        <v>23</v>
      </c>
      <c r="B16" s="4">
        <v>8332</v>
      </c>
      <c r="C16" s="4">
        <v>10925</v>
      </c>
      <c r="D16" s="4">
        <v>8494</v>
      </c>
      <c r="E16" s="3"/>
    </row>
    <row r="17" spans="1:6" x14ac:dyDescent="0.2">
      <c r="A17" s="248"/>
      <c r="B17" s="5">
        <f>SUM(B12:B16)</f>
        <v>137388</v>
      </c>
      <c r="C17" s="5">
        <f>SUM(C12:C16)</f>
        <v>143630</v>
      </c>
      <c r="D17" s="5">
        <f>SUM(D12:D16)</f>
        <v>138430</v>
      </c>
      <c r="E17" s="3"/>
      <c r="F17" s="3"/>
    </row>
    <row r="18" spans="1:6" x14ac:dyDescent="0.2">
      <c r="A18" s="6" t="s">
        <v>24</v>
      </c>
      <c r="B18" s="3"/>
      <c r="C18" s="3"/>
      <c r="D18" s="3"/>
      <c r="E18" s="3"/>
    </row>
    <row r="19" spans="1:6" x14ac:dyDescent="0.2">
      <c r="A19" s="251" t="s">
        <v>25</v>
      </c>
      <c r="B19" s="3">
        <v>3848</v>
      </c>
      <c r="C19" s="3">
        <v>4283</v>
      </c>
      <c r="D19" s="3">
        <v>3844</v>
      </c>
      <c r="E19" s="3"/>
    </row>
    <row r="20" spans="1:6" x14ac:dyDescent="0.2">
      <c r="A20" s="251" t="s">
        <v>26</v>
      </c>
      <c r="B20" s="3">
        <v>51499</v>
      </c>
      <c r="C20" s="3">
        <v>78381</v>
      </c>
      <c r="D20" s="3">
        <v>52393</v>
      </c>
      <c r="E20" s="3"/>
    </row>
    <row r="21" spans="1:6" x14ac:dyDescent="0.2">
      <c r="A21" s="251" t="s">
        <v>27</v>
      </c>
      <c r="B21" s="3">
        <v>117753</v>
      </c>
      <c r="C21" s="3">
        <v>121836</v>
      </c>
      <c r="D21" s="3">
        <v>121179</v>
      </c>
      <c r="E21" s="3"/>
    </row>
    <row r="22" spans="1:6" x14ac:dyDescent="0.2">
      <c r="A22" s="253" t="s">
        <v>28</v>
      </c>
      <c r="B22" s="3">
        <v>87</v>
      </c>
      <c r="C22" s="3">
        <v>85</v>
      </c>
      <c r="D22" s="3">
        <v>86</v>
      </c>
      <c r="E22" s="3"/>
    </row>
    <row r="23" spans="1:6" x14ac:dyDescent="0.2">
      <c r="A23" s="254" t="s">
        <v>29</v>
      </c>
      <c r="B23" s="4">
        <v>3467</v>
      </c>
      <c r="C23" s="4">
        <v>4720</v>
      </c>
      <c r="D23" s="4">
        <v>2657</v>
      </c>
      <c r="E23" s="3"/>
    </row>
    <row r="24" spans="1:6" x14ac:dyDescent="0.2">
      <c r="A24" s="25"/>
      <c r="B24" s="5">
        <f>SUM(B19:B23)</f>
        <v>176654</v>
      </c>
      <c r="C24" s="5">
        <f>SUM(C19:C23)</f>
        <v>209305</v>
      </c>
      <c r="D24" s="5">
        <f>SUM(D19:D23)</f>
        <v>180159</v>
      </c>
      <c r="E24" s="3"/>
    </row>
    <row r="25" spans="1:6" x14ac:dyDescent="0.2">
      <c r="A25" s="24" t="s">
        <v>30</v>
      </c>
      <c r="B25" s="3"/>
      <c r="C25" s="3"/>
      <c r="D25" s="3"/>
      <c r="E25" s="3"/>
    </row>
    <row r="26" spans="1:6" x14ac:dyDescent="0.2">
      <c r="A26" s="250" t="s">
        <v>31</v>
      </c>
      <c r="B26" s="3">
        <v>7280</v>
      </c>
      <c r="C26" s="3">
        <v>590</v>
      </c>
      <c r="D26" s="3">
        <v>7284</v>
      </c>
      <c r="E26" s="3"/>
    </row>
    <row r="27" spans="1:6" x14ac:dyDescent="0.2">
      <c r="A27" s="250" t="s">
        <v>32</v>
      </c>
      <c r="B27" s="3">
        <v>3630</v>
      </c>
      <c r="C27" s="3">
        <v>3808</v>
      </c>
      <c r="D27" s="3">
        <v>3608</v>
      </c>
      <c r="E27" s="3"/>
    </row>
    <row r="28" spans="1:6" x14ac:dyDescent="0.2">
      <c r="A28" s="251" t="s">
        <v>33</v>
      </c>
      <c r="B28" s="3">
        <v>3511</v>
      </c>
      <c r="C28" s="3">
        <v>6273</v>
      </c>
      <c r="D28" s="3">
        <v>3845</v>
      </c>
      <c r="E28" s="3"/>
    </row>
    <row r="29" spans="1:6" x14ac:dyDescent="0.2">
      <c r="A29" s="252" t="s">
        <v>34</v>
      </c>
      <c r="B29" s="4">
        <v>5991</v>
      </c>
      <c r="C29" s="4">
        <v>3306</v>
      </c>
      <c r="D29" s="4">
        <v>2755</v>
      </c>
      <c r="E29" s="3"/>
    </row>
    <row r="30" spans="1:6" x14ac:dyDescent="0.2">
      <c r="A30" s="248"/>
      <c r="B30" s="3">
        <f>SUM(B26:B29)</f>
        <v>20412</v>
      </c>
      <c r="C30" s="3">
        <f>SUM(C26:C29)</f>
        <v>13977</v>
      </c>
      <c r="D30" s="3">
        <f>SUM(D26:D29)</f>
        <v>17492</v>
      </c>
      <c r="E30" s="3"/>
      <c r="F30" s="3"/>
    </row>
    <row r="31" spans="1:6" x14ac:dyDescent="0.2">
      <c r="A31" s="248"/>
      <c r="B31" s="3"/>
      <c r="C31" s="3"/>
      <c r="D31" s="3"/>
      <c r="E31" s="3"/>
    </row>
    <row r="32" spans="1:6" x14ac:dyDescent="0.2">
      <c r="A32" s="233" t="s">
        <v>35</v>
      </c>
      <c r="B32" s="5">
        <f>B30+B24+B17</f>
        <v>334454</v>
      </c>
      <c r="C32" s="5">
        <f>C30+C24+C17</f>
        <v>366912</v>
      </c>
      <c r="D32" s="5">
        <f>D30+D24+D17</f>
        <v>336081</v>
      </c>
      <c r="E32" s="3"/>
      <c r="F32" s="3"/>
    </row>
    <row r="33" spans="1:9" x14ac:dyDescent="0.2">
      <c r="A33" s="233"/>
      <c r="B33" s="3"/>
      <c r="C33" s="3"/>
      <c r="D33" s="3"/>
      <c r="E33" s="3"/>
    </row>
    <row r="34" spans="1:9" x14ac:dyDescent="0.2">
      <c r="A34" s="233" t="s">
        <v>36</v>
      </c>
      <c r="B34" s="3"/>
      <c r="C34" s="3"/>
      <c r="D34" s="3"/>
      <c r="E34" s="3"/>
    </row>
    <row r="35" spans="1:9" x14ac:dyDescent="0.2">
      <c r="B35" s="3"/>
      <c r="C35" s="3"/>
      <c r="D35" s="3"/>
      <c r="E35" s="3"/>
    </row>
    <row r="36" spans="1:9" x14ac:dyDescent="0.2">
      <c r="A36" s="6" t="s">
        <v>37</v>
      </c>
      <c r="B36" s="3">
        <v>23864</v>
      </c>
      <c r="C36" s="3">
        <v>26916</v>
      </c>
      <c r="D36" s="3">
        <v>24884</v>
      </c>
      <c r="E36" s="3"/>
    </row>
    <row r="37" spans="1:9" x14ac:dyDescent="0.2">
      <c r="A37" s="24" t="s">
        <v>38</v>
      </c>
      <c r="B37" s="3">
        <v>98722</v>
      </c>
      <c r="C37" s="3">
        <v>105079</v>
      </c>
      <c r="D37" s="3">
        <v>103925</v>
      </c>
      <c r="E37" s="3"/>
      <c r="G37" s="3"/>
      <c r="H37" s="3"/>
      <c r="I37" s="3"/>
    </row>
    <row r="38" spans="1:9" x14ac:dyDescent="0.2">
      <c r="A38" s="24" t="s">
        <v>168</v>
      </c>
      <c r="B38" s="3">
        <v>2151</v>
      </c>
      <c r="C38" s="3">
        <v>405</v>
      </c>
      <c r="D38" s="3">
        <v>1290</v>
      </c>
      <c r="E38" s="3"/>
      <c r="G38" s="3"/>
    </row>
    <row r="39" spans="1:9" x14ac:dyDescent="0.2">
      <c r="A39" s="24" t="s">
        <v>39</v>
      </c>
      <c r="B39" s="3">
        <v>3506</v>
      </c>
      <c r="C39" s="3">
        <v>5690</v>
      </c>
      <c r="D39" s="3">
        <v>491</v>
      </c>
      <c r="E39" s="3"/>
    </row>
    <row r="40" spans="1:9" x14ac:dyDescent="0.2">
      <c r="A40" s="24" t="s">
        <v>232</v>
      </c>
      <c r="B40" s="3">
        <v>2001</v>
      </c>
      <c r="C40" s="3">
        <v>1999</v>
      </c>
      <c r="D40" s="3">
        <v>2499</v>
      </c>
      <c r="E40" s="3"/>
    </row>
    <row r="41" spans="1:9" x14ac:dyDescent="0.2">
      <c r="A41" s="19" t="s">
        <v>40</v>
      </c>
      <c r="B41" s="4">
        <v>11775</v>
      </c>
      <c r="C41" s="4">
        <v>5800</v>
      </c>
      <c r="D41" s="4">
        <v>12083</v>
      </c>
      <c r="E41" s="3"/>
    </row>
    <row r="42" spans="1:9" x14ac:dyDescent="0.2">
      <c r="A42" s="24"/>
      <c r="B42" s="5"/>
      <c r="C42" s="5"/>
      <c r="D42" s="5"/>
      <c r="E42" s="3"/>
    </row>
    <row r="43" spans="1:9" x14ac:dyDescent="0.2">
      <c r="A43" s="26" t="s">
        <v>41</v>
      </c>
      <c r="B43" s="5">
        <f>SUM(B36:B42)</f>
        <v>142019</v>
      </c>
      <c r="C43" s="5">
        <f>SUM(C36:C42)</f>
        <v>145889</v>
      </c>
      <c r="D43" s="5">
        <f>SUM(D36:D42)</f>
        <v>145172</v>
      </c>
      <c r="E43" s="3"/>
      <c r="F43" s="3"/>
    </row>
    <row r="44" spans="1:9" x14ac:dyDescent="0.2">
      <c r="A44" s="25"/>
      <c r="B44" s="5"/>
      <c r="C44" s="5"/>
      <c r="D44" s="5"/>
      <c r="E44" s="3"/>
    </row>
    <row r="45" spans="1:9" ht="13.5" thickBot="1" x14ac:dyDescent="0.25">
      <c r="A45" s="255" t="s">
        <v>42</v>
      </c>
      <c r="B45" s="10">
        <f>B32+B43</f>
        <v>476473</v>
      </c>
      <c r="C45" s="10">
        <f>C32+C43</f>
        <v>512801</v>
      </c>
      <c r="D45" s="10">
        <f>D32+D43</f>
        <v>481253</v>
      </c>
      <c r="E45" s="3"/>
    </row>
    <row r="46" spans="1:9" x14ac:dyDescent="0.2">
      <c r="A46" s="26"/>
      <c r="B46" s="3"/>
      <c r="C46" s="3"/>
      <c r="D46" s="5"/>
      <c r="E46" s="3"/>
    </row>
    <row r="47" spans="1:9" x14ac:dyDescent="0.2">
      <c r="D47" s="5"/>
      <c r="E47" s="3"/>
    </row>
    <row r="48" spans="1:9" x14ac:dyDescent="0.2">
      <c r="A48" s="26"/>
      <c r="E48" s="3"/>
    </row>
    <row r="49" spans="1:5" x14ac:dyDescent="0.2">
      <c r="A49" s="26"/>
      <c r="E49" s="3"/>
    </row>
    <row r="50" spans="1:5" x14ac:dyDescent="0.2">
      <c r="A50" s="249" t="s">
        <v>93</v>
      </c>
      <c r="B50" s="9" t="str">
        <f>+B5</f>
        <v>3/2013</v>
      </c>
      <c r="C50" s="9" t="str">
        <f>+C5</f>
        <v>3/2012</v>
      </c>
      <c r="D50" s="9" t="str">
        <f>+D5</f>
        <v>12/2012</v>
      </c>
      <c r="E50" s="3"/>
    </row>
    <row r="51" spans="1:5" x14ac:dyDescent="0.2">
      <c r="A51" s="248"/>
      <c r="E51" s="3"/>
    </row>
    <row r="52" spans="1:5" x14ac:dyDescent="0.2">
      <c r="A52" s="233" t="s">
        <v>43</v>
      </c>
      <c r="E52" s="3"/>
    </row>
    <row r="53" spans="1:5" x14ac:dyDescent="0.2">
      <c r="E53" s="3"/>
    </row>
    <row r="54" spans="1:5" x14ac:dyDescent="0.2">
      <c r="A54" s="14" t="s">
        <v>44</v>
      </c>
      <c r="E54" s="3"/>
    </row>
    <row r="55" spans="1:5" x14ac:dyDescent="0.2">
      <c r="E55" s="3"/>
    </row>
    <row r="56" spans="1:5" x14ac:dyDescent="0.2">
      <c r="A56" s="6" t="s">
        <v>45</v>
      </c>
      <c r="E56" s="3"/>
    </row>
    <row r="57" spans="1:5" x14ac:dyDescent="0.2">
      <c r="A57" s="251" t="s">
        <v>46</v>
      </c>
      <c r="B57" s="3">
        <v>19399</v>
      </c>
      <c r="C57" s="3">
        <v>19399</v>
      </c>
      <c r="D57" s="3">
        <v>19399</v>
      </c>
      <c r="E57" s="3"/>
    </row>
    <row r="58" spans="1:5" x14ac:dyDescent="0.2">
      <c r="A58" s="251" t="s">
        <v>47</v>
      </c>
      <c r="B58" s="3"/>
      <c r="D58" s="3"/>
      <c r="E58" s="3"/>
    </row>
    <row r="59" spans="1:5" x14ac:dyDescent="0.2">
      <c r="A59" s="251" t="s">
        <v>48</v>
      </c>
      <c r="B59" s="3">
        <v>463</v>
      </c>
      <c r="C59" s="3">
        <v>-1476</v>
      </c>
      <c r="D59" s="3">
        <v>-743</v>
      </c>
      <c r="E59" s="3"/>
    </row>
    <row r="60" spans="1:5" x14ac:dyDescent="0.2">
      <c r="A60" s="251" t="s">
        <v>226</v>
      </c>
      <c r="B60" s="3">
        <v>6109</v>
      </c>
      <c r="C60" s="3">
        <v>29403</v>
      </c>
      <c r="D60" s="3">
        <v>29381</v>
      </c>
      <c r="E60" s="3"/>
    </row>
    <row r="61" spans="1:5" x14ac:dyDescent="0.2">
      <c r="A61" s="253" t="s">
        <v>49</v>
      </c>
      <c r="B61" s="3">
        <v>184265</v>
      </c>
      <c r="C61" s="3">
        <v>150133</v>
      </c>
      <c r="D61" s="3">
        <v>150233</v>
      </c>
      <c r="E61" s="3"/>
    </row>
    <row r="62" spans="1:5" x14ac:dyDescent="0.2">
      <c r="A62" s="256" t="s">
        <v>13</v>
      </c>
      <c r="B62" s="4">
        <v>4451</v>
      </c>
      <c r="C62" s="4">
        <v>2769</v>
      </c>
      <c r="D62" s="4">
        <v>34459</v>
      </c>
      <c r="E62" s="3"/>
    </row>
    <row r="63" spans="1:5" x14ac:dyDescent="0.2">
      <c r="A63" s="232"/>
      <c r="B63" s="5">
        <f>SUM(B57:B62)</f>
        <v>214687</v>
      </c>
      <c r="C63" s="5">
        <f>SUM(C57:C62)</f>
        <v>200228</v>
      </c>
      <c r="D63" s="5">
        <f>SUM(D57:D62)</f>
        <v>232729</v>
      </c>
      <c r="E63" s="3"/>
    </row>
    <row r="64" spans="1:5" x14ac:dyDescent="0.2">
      <c r="A64" s="19" t="s">
        <v>225</v>
      </c>
      <c r="B64" s="4">
        <v>273</v>
      </c>
      <c r="C64" s="4">
        <v>284</v>
      </c>
      <c r="D64" s="4">
        <v>274</v>
      </c>
      <c r="E64" s="3"/>
    </row>
    <row r="65" spans="1:5" x14ac:dyDescent="0.2">
      <c r="A65" s="26"/>
      <c r="B65" s="3"/>
      <c r="D65" s="5"/>
      <c r="E65" s="3"/>
    </row>
    <row r="66" spans="1:5" x14ac:dyDescent="0.2">
      <c r="A66" s="233" t="s">
        <v>50</v>
      </c>
      <c r="B66" s="3">
        <f>+B64+B63</f>
        <v>214960</v>
      </c>
      <c r="C66" s="3">
        <f>+C64+C63</f>
        <v>200512</v>
      </c>
      <c r="D66" s="3">
        <f>+D64+D63</f>
        <v>233003</v>
      </c>
      <c r="E66" s="3"/>
    </row>
    <row r="67" spans="1:5" x14ac:dyDescent="0.2">
      <c r="A67" s="233"/>
      <c r="B67" s="3"/>
      <c r="D67" s="3"/>
      <c r="E67" s="3"/>
    </row>
    <row r="68" spans="1:5" x14ac:dyDescent="0.2">
      <c r="A68" s="233" t="s">
        <v>51</v>
      </c>
      <c r="B68" s="3"/>
      <c r="D68" s="3"/>
      <c r="E68" s="3"/>
    </row>
    <row r="69" spans="1:5" x14ac:dyDescent="0.2">
      <c r="A69" s="257"/>
      <c r="B69" s="3"/>
      <c r="D69" s="3"/>
      <c r="E69" s="3"/>
    </row>
    <row r="70" spans="1:5" x14ac:dyDescent="0.2">
      <c r="A70" s="24" t="s">
        <v>52</v>
      </c>
      <c r="B70" s="3"/>
      <c r="D70" s="3"/>
      <c r="E70" s="3"/>
    </row>
    <row r="71" spans="1:5" x14ac:dyDescent="0.2">
      <c r="A71" s="251" t="s">
        <v>53</v>
      </c>
      <c r="B71" s="3">
        <v>31118</v>
      </c>
      <c r="C71" s="3">
        <v>29126</v>
      </c>
      <c r="D71" s="3">
        <v>31313</v>
      </c>
      <c r="E71" s="3"/>
    </row>
    <row r="72" spans="1:5" x14ac:dyDescent="0.2">
      <c r="A72" s="251" t="s">
        <v>54</v>
      </c>
      <c r="B72" s="3">
        <v>888</v>
      </c>
      <c r="C72" s="3">
        <v>670</v>
      </c>
      <c r="D72" s="3">
        <v>672</v>
      </c>
      <c r="E72" s="3"/>
    </row>
    <row r="73" spans="1:5" x14ac:dyDescent="0.2">
      <c r="A73" s="251" t="s">
        <v>55</v>
      </c>
      <c r="B73" s="3">
        <v>4252</v>
      </c>
      <c r="C73" s="3">
        <v>2569</v>
      </c>
      <c r="D73" s="3">
        <v>4304</v>
      </c>
      <c r="E73" s="3"/>
    </row>
    <row r="74" spans="1:5" x14ac:dyDescent="0.2">
      <c r="A74" s="251" t="s">
        <v>201</v>
      </c>
      <c r="B74" s="3">
        <v>52203</v>
      </c>
      <c r="C74" s="3">
        <v>88236</v>
      </c>
      <c r="D74" s="3">
        <v>57961</v>
      </c>
      <c r="E74" s="3"/>
    </row>
    <row r="75" spans="1:5" x14ac:dyDescent="0.2">
      <c r="A75" s="252" t="s">
        <v>56</v>
      </c>
      <c r="B75" s="3">
        <v>904</v>
      </c>
      <c r="C75" s="4">
        <v>1123</v>
      </c>
      <c r="D75" s="4">
        <v>942</v>
      </c>
      <c r="E75" s="3"/>
    </row>
    <row r="76" spans="1:5" x14ac:dyDescent="0.2">
      <c r="B76" s="7">
        <f>SUM(B71:B75)</f>
        <v>89365</v>
      </c>
      <c r="C76" s="7">
        <f>SUM(C71:C75)</f>
        <v>121724</v>
      </c>
      <c r="D76" s="7">
        <f>SUM(D71:D75)</f>
        <v>95192</v>
      </c>
      <c r="E76" s="3"/>
    </row>
    <row r="77" spans="1:5" x14ac:dyDescent="0.2">
      <c r="A77" s="24" t="s">
        <v>57</v>
      </c>
      <c r="B77" s="3"/>
      <c r="D77" s="3"/>
      <c r="E77" s="3"/>
    </row>
    <row r="78" spans="1:5" x14ac:dyDescent="0.2">
      <c r="A78" s="251" t="s">
        <v>201</v>
      </c>
      <c r="B78" s="3">
        <v>45162</v>
      </c>
      <c r="C78" s="3">
        <v>70801</v>
      </c>
      <c r="D78" s="3">
        <v>38915</v>
      </c>
      <c r="E78" s="3"/>
    </row>
    <row r="79" spans="1:5" x14ac:dyDescent="0.2">
      <c r="A79" s="251" t="s">
        <v>58</v>
      </c>
      <c r="B79" s="3">
        <v>125563</v>
      </c>
      <c r="C79" s="3">
        <v>118140</v>
      </c>
      <c r="D79" s="3">
        <v>112880</v>
      </c>
      <c r="E79" s="3"/>
    </row>
    <row r="80" spans="1:5" x14ac:dyDescent="0.2">
      <c r="A80" s="251" t="s">
        <v>169</v>
      </c>
      <c r="B80" s="3">
        <v>833</v>
      </c>
      <c r="C80" s="3">
        <v>1490</v>
      </c>
      <c r="D80" s="3">
        <v>1129</v>
      </c>
      <c r="E80" s="3"/>
    </row>
    <row r="81" spans="1:5" x14ac:dyDescent="0.2">
      <c r="A81" s="250" t="s">
        <v>59</v>
      </c>
      <c r="B81" s="3">
        <v>0</v>
      </c>
      <c r="C81" s="3">
        <v>14</v>
      </c>
      <c r="D81" s="3">
        <v>14</v>
      </c>
      <c r="E81" s="3"/>
    </row>
    <row r="82" spans="1:5" x14ac:dyDescent="0.2">
      <c r="A82" s="256" t="s">
        <v>55</v>
      </c>
      <c r="B82" s="4">
        <v>590</v>
      </c>
      <c r="C82" s="4">
        <v>120</v>
      </c>
      <c r="D82" s="4">
        <v>120</v>
      </c>
      <c r="E82" s="3"/>
    </row>
    <row r="83" spans="1:5" x14ac:dyDescent="0.2">
      <c r="A83" s="25"/>
      <c r="B83" s="5">
        <f>SUM(B78:B82)</f>
        <v>172148</v>
      </c>
      <c r="C83" s="5">
        <f>SUM(C78:C82)</f>
        <v>190565</v>
      </c>
      <c r="D83" s="5">
        <f>SUM(D78:D82)</f>
        <v>153058</v>
      </c>
      <c r="E83" s="3"/>
    </row>
    <row r="84" spans="1:5" x14ac:dyDescent="0.2">
      <c r="A84" s="25"/>
      <c r="B84" s="3"/>
      <c r="D84" s="3"/>
      <c r="E84" s="3"/>
    </row>
    <row r="85" spans="1:5" x14ac:dyDescent="0.2">
      <c r="A85" s="26" t="s">
        <v>60</v>
      </c>
      <c r="B85" s="5">
        <f>+B76+B83</f>
        <v>261513</v>
      </c>
      <c r="C85" s="5">
        <f>+C76+C83</f>
        <v>312289</v>
      </c>
      <c r="D85" s="5">
        <f>+D76+D83</f>
        <v>248250</v>
      </c>
      <c r="E85" s="3"/>
    </row>
    <row r="86" spans="1:5" x14ac:dyDescent="0.2">
      <c r="A86" s="248"/>
      <c r="B86" s="5"/>
      <c r="C86" s="5"/>
      <c r="D86" s="3"/>
      <c r="E86" s="3"/>
    </row>
    <row r="87" spans="1:5" ht="13.5" thickBot="1" x14ac:dyDescent="0.25">
      <c r="A87" s="255" t="s">
        <v>61</v>
      </c>
      <c r="B87" s="10">
        <f>B63+B64+B85</f>
        <v>476473</v>
      </c>
      <c r="C87" s="10">
        <f>C63+C64+C85</f>
        <v>512801</v>
      </c>
      <c r="D87" s="10">
        <f>D63+D64+D85</f>
        <v>481253</v>
      </c>
      <c r="E87" s="3"/>
    </row>
    <row r="88" spans="1:5" x14ac:dyDescent="0.2">
      <c r="A88" s="106"/>
      <c r="B88" s="223"/>
      <c r="C88" s="106"/>
      <c r="D88" s="106"/>
      <c r="E88" s="3"/>
    </row>
    <row r="89" spans="1:5" x14ac:dyDescent="0.2">
      <c r="B89" s="3">
        <f>+B45-B87</f>
        <v>0</v>
      </c>
      <c r="C89" s="3">
        <f>+C45-C87</f>
        <v>0</v>
      </c>
      <c r="D89" s="3">
        <f>+D45-D87</f>
        <v>0</v>
      </c>
      <c r="E89" s="3"/>
    </row>
    <row r="90" spans="1:5" x14ac:dyDescent="0.2">
      <c r="A90" s="106"/>
      <c r="D90" s="106"/>
    </row>
  </sheetData>
  <phoneticPr fontId="3" type="noConversion"/>
  <pageMargins left="0.99" right="0.27" top="0.98425196850393704" bottom="0" header="0.77" footer="0.4921259845"/>
  <pageSetup paperSize="9" scale="94" fitToHeight="7" orientation="portrait" horizontalDpi="1200" verticalDpi="1200" r:id="rId1"/>
  <headerFooter alignWithMargins="0"/>
  <rowBreaks count="1" manualBreakCount="1">
    <brk id="4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pageSetUpPr fitToPage="1"/>
  </sheetPr>
  <dimension ref="A1:M41"/>
  <sheetViews>
    <sheetView zoomScale="80" zoomScaleNormal="100" workbookViewId="0"/>
  </sheetViews>
  <sheetFormatPr defaultColWidth="11.42578125" defaultRowHeight="15" x14ac:dyDescent="0.2"/>
  <cols>
    <col min="1" max="1" width="47.85546875" style="183" customWidth="1"/>
    <col min="2" max="4" width="12.28515625" style="183" customWidth="1"/>
    <col min="5" max="7" width="13.140625" style="183" customWidth="1"/>
    <col min="8" max="9" width="12.28515625" style="183" customWidth="1"/>
    <col min="10" max="10" width="13.140625" style="183" customWidth="1"/>
    <col min="11" max="11" width="12.28515625" style="183" customWidth="1"/>
    <col min="12" max="12" width="13" style="183" customWidth="1"/>
    <col min="13" max="13" width="15.7109375" style="183" customWidth="1"/>
    <col min="14" max="16384" width="11.42578125" style="183"/>
  </cols>
  <sheetData>
    <row r="1" spans="1:13" ht="12.75" customHeight="1" x14ac:dyDescent="0.2">
      <c r="A1" s="82" t="s">
        <v>97</v>
      </c>
      <c r="C1" s="83"/>
      <c r="D1" s="83"/>
      <c r="E1" s="84"/>
      <c r="F1" s="84"/>
      <c r="G1" s="84"/>
      <c r="H1" s="84"/>
      <c r="I1" s="84"/>
      <c r="J1" s="84"/>
      <c r="K1" s="84"/>
      <c r="L1" s="84"/>
    </row>
    <row r="2" spans="1:13" ht="12.75" customHeight="1" x14ac:dyDescent="0.2">
      <c r="A2" s="82"/>
      <c r="C2" s="83"/>
      <c r="D2" s="83"/>
      <c r="E2" s="84"/>
      <c r="F2" s="84"/>
      <c r="G2" s="84"/>
      <c r="H2" s="84"/>
      <c r="I2" s="84"/>
      <c r="J2" s="84"/>
      <c r="K2" s="84"/>
      <c r="L2" s="84"/>
    </row>
    <row r="3" spans="1:13" ht="17.25" customHeight="1" x14ac:dyDescent="0.25">
      <c r="A3" s="86" t="s">
        <v>197</v>
      </c>
      <c r="B3" s="83"/>
      <c r="C3" s="83"/>
      <c r="D3" s="83"/>
      <c r="E3" s="84"/>
      <c r="F3" s="84"/>
      <c r="G3" s="84"/>
      <c r="H3" s="84"/>
      <c r="I3" s="85"/>
      <c r="J3" s="84"/>
      <c r="K3" s="84"/>
      <c r="L3" s="84"/>
    </row>
    <row r="4" spans="1:13" ht="12.75" customHeight="1" x14ac:dyDescent="0.25">
      <c r="A4" s="86"/>
      <c r="B4" s="83"/>
      <c r="C4" s="83"/>
      <c r="D4" s="83"/>
      <c r="E4" s="84"/>
      <c r="F4" s="84"/>
      <c r="G4" s="84"/>
      <c r="H4" s="84"/>
      <c r="I4" s="85"/>
      <c r="J4" s="84"/>
      <c r="K4" s="84"/>
      <c r="L4" s="84"/>
    </row>
    <row r="5" spans="1:13" ht="52.5" customHeight="1" x14ac:dyDescent="0.2">
      <c r="A5" s="87" t="s">
        <v>93</v>
      </c>
      <c r="B5" s="88" t="s">
        <v>94</v>
      </c>
      <c r="C5" s="89" t="s">
        <v>95</v>
      </c>
      <c r="D5" s="89" t="s">
        <v>96</v>
      </c>
      <c r="E5" s="88" t="s">
        <v>229</v>
      </c>
      <c r="F5" s="88" t="s">
        <v>298</v>
      </c>
      <c r="G5" s="88" t="s">
        <v>226</v>
      </c>
      <c r="H5" s="89" t="s">
        <v>49</v>
      </c>
      <c r="I5" s="88" t="s">
        <v>45</v>
      </c>
      <c r="J5" s="89" t="s">
        <v>225</v>
      </c>
      <c r="K5" s="89" t="s">
        <v>50</v>
      </c>
      <c r="L5" s="90"/>
    </row>
    <row r="6" spans="1:13" ht="12.75" customHeight="1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91"/>
    </row>
    <row r="7" spans="1:13" ht="12.75" customHeight="1" x14ac:dyDescent="0.2">
      <c r="A7" s="83" t="s">
        <v>271</v>
      </c>
      <c r="B7" s="92">
        <v>19399</v>
      </c>
      <c r="C7" s="92">
        <v>0</v>
      </c>
      <c r="D7" s="92">
        <v>-785</v>
      </c>
      <c r="E7" s="92">
        <v>2</v>
      </c>
      <c r="F7" s="92">
        <v>41</v>
      </c>
      <c r="G7" s="92">
        <v>29381</v>
      </c>
      <c r="H7" s="92">
        <v>184692</v>
      </c>
      <c r="I7" s="92">
        <v>232729</v>
      </c>
      <c r="J7" s="92">
        <v>274</v>
      </c>
      <c r="K7" s="92">
        <v>233003</v>
      </c>
      <c r="L7" s="78"/>
    </row>
    <row r="8" spans="1:13" ht="12.75" customHeight="1" x14ac:dyDescent="0.2">
      <c r="A8" s="258" t="s">
        <v>278</v>
      </c>
      <c r="B8" s="259"/>
      <c r="C8" s="259"/>
      <c r="D8" s="259"/>
      <c r="E8" s="259"/>
      <c r="F8" s="259"/>
      <c r="G8" s="259"/>
      <c r="H8" s="259">
        <v>-189</v>
      </c>
      <c r="I8" s="259">
        <f>H8</f>
        <v>-189</v>
      </c>
      <c r="J8" s="259"/>
      <c r="K8" s="259">
        <f>I8</f>
        <v>-189</v>
      </c>
      <c r="L8" s="78"/>
    </row>
    <row r="9" spans="1:13" ht="12.75" customHeight="1" x14ac:dyDescent="0.2">
      <c r="A9" s="83" t="s">
        <v>271</v>
      </c>
      <c r="B9" s="92">
        <f>SUM(B7:B8)</f>
        <v>19399</v>
      </c>
      <c r="C9" s="92">
        <f t="shared" ref="C9:K9" si="0">SUM(C7:C8)</f>
        <v>0</v>
      </c>
      <c r="D9" s="92">
        <f t="shared" si="0"/>
        <v>-785</v>
      </c>
      <c r="E9" s="92">
        <f t="shared" si="0"/>
        <v>2</v>
      </c>
      <c r="F9" s="92">
        <f t="shared" si="0"/>
        <v>41</v>
      </c>
      <c r="G9" s="92">
        <f t="shared" si="0"/>
        <v>29381</v>
      </c>
      <c r="H9" s="92">
        <f t="shared" si="0"/>
        <v>184503</v>
      </c>
      <c r="I9" s="92">
        <f t="shared" si="0"/>
        <v>232540</v>
      </c>
      <c r="J9" s="92">
        <f t="shared" si="0"/>
        <v>274</v>
      </c>
      <c r="K9" s="92">
        <f t="shared" si="0"/>
        <v>232814</v>
      </c>
      <c r="L9" s="78"/>
    </row>
    <row r="10" spans="1:13" ht="12.75" customHeight="1" x14ac:dyDescent="0.2">
      <c r="A10" s="83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78"/>
    </row>
    <row r="11" spans="1:13" ht="27.75" customHeight="1" x14ac:dyDescent="0.2">
      <c r="A11" s="130" t="s">
        <v>206</v>
      </c>
      <c r="B11" s="78"/>
      <c r="C11" s="78"/>
      <c r="D11" s="78"/>
      <c r="E11" s="78"/>
      <c r="F11" s="78"/>
      <c r="G11" s="78"/>
      <c r="H11" s="78">
        <v>80</v>
      </c>
      <c r="I11" s="78">
        <f>SUM(B11:H11)</f>
        <v>80</v>
      </c>
      <c r="J11" s="78"/>
      <c r="K11" s="78">
        <f>SUM(I11:J11)</f>
        <v>80</v>
      </c>
      <c r="L11" s="78"/>
    </row>
    <row r="12" spans="1:13" ht="15" hidden="1" customHeight="1" x14ac:dyDescent="0.2">
      <c r="A12" s="130" t="s">
        <v>204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3" ht="12.75" customHeight="1" x14ac:dyDescent="0.2">
      <c r="A13" s="91" t="s">
        <v>240</v>
      </c>
      <c r="B13" s="78"/>
      <c r="C13" s="78"/>
      <c r="D13" s="78"/>
      <c r="E13" s="78"/>
      <c r="F13" s="78"/>
      <c r="G13" s="78">
        <v>-23272</v>
      </c>
      <c r="H13" s="78">
        <v>299</v>
      </c>
      <c r="I13" s="78">
        <f>SUM(B13:H13)</f>
        <v>-22973</v>
      </c>
      <c r="J13" s="184"/>
      <c r="K13" s="78">
        <f>SUM(I13:J13)</f>
        <v>-22973</v>
      </c>
      <c r="L13" s="94"/>
    </row>
    <row r="14" spans="1:13" ht="12.75" customHeight="1" x14ac:dyDescent="0.2">
      <c r="A14" s="93" t="s">
        <v>184</v>
      </c>
      <c r="B14" s="93"/>
      <c r="C14" s="93"/>
      <c r="D14" s="93">
        <v>250</v>
      </c>
      <c r="E14" s="93">
        <v>-1</v>
      </c>
      <c r="F14" s="93">
        <v>956</v>
      </c>
      <c r="G14" s="93"/>
      <c r="H14" s="93">
        <v>4451</v>
      </c>
      <c r="I14" s="78">
        <f>SUM(B14:H14)+1</f>
        <v>5657</v>
      </c>
      <c r="J14" s="93">
        <v>-1</v>
      </c>
      <c r="K14" s="78">
        <f>SUM(I14:J14)</f>
        <v>5656</v>
      </c>
      <c r="L14" s="185"/>
      <c r="M14" s="185"/>
    </row>
    <row r="15" spans="1:13" ht="12.75" customHeight="1" x14ac:dyDescent="0.2">
      <c r="A15" s="93" t="s">
        <v>301</v>
      </c>
      <c r="B15" s="93"/>
      <c r="C15" s="93"/>
      <c r="D15" s="93"/>
      <c r="E15" s="93"/>
      <c r="F15" s="93"/>
      <c r="G15" s="93"/>
      <c r="H15" s="93">
        <v>-617</v>
      </c>
      <c r="I15" s="78">
        <f>SUM(B15:H15)</f>
        <v>-617</v>
      </c>
      <c r="J15" s="93"/>
      <c r="K15" s="78">
        <f>SUM(I15:J15)</f>
        <v>-617</v>
      </c>
      <c r="L15" s="185"/>
      <c r="M15" s="185"/>
    </row>
    <row r="16" spans="1:13" ht="12.75" customHeight="1" x14ac:dyDescent="0.2">
      <c r="A16" s="95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185"/>
      <c r="M16" s="185"/>
    </row>
    <row r="17" spans="1:13" ht="12.75" customHeight="1" x14ac:dyDescent="0.2">
      <c r="A17" s="83" t="s">
        <v>272</v>
      </c>
      <c r="B17" s="92">
        <f t="shared" ref="B17:K17" si="1">SUM(B9:B16)</f>
        <v>19399</v>
      </c>
      <c r="C17" s="92">
        <f t="shared" si="1"/>
        <v>0</v>
      </c>
      <c r="D17" s="92">
        <f t="shared" si="1"/>
        <v>-535</v>
      </c>
      <c r="E17" s="92">
        <f t="shared" si="1"/>
        <v>1</v>
      </c>
      <c r="F17" s="92">
        <f t="shared" si="1"/>
        <v>997</v>
      </c>
      <c r="G17" s="92">
        <f t="shared" si="1"/>
        <v>6109</v>
      </c>
      <c r="H17" s="92">
        <f t="shared" si="1"/>
        <v>188716</v>
      </c>
      <c r="I17" s="92">
        <f t="shared" si="1"/>
        <v>214687</v>
      </c>
      <c r="J17" s="92">
        <f t="shared" si="1"/>
        <v>273</v>
      </c>
      <c r="K17" s="92">
        <f t="shared" si="1"/>
        <v>214960</v>
      </c>
      <c r="L17" s="185"/>
    </row>
    <row r="18" spans="1:13" ht="12.75" customHeight="1" x14ac:dyDescent="0.2"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</row>
    <row r="19" spans="1:13" ht="12.75" customHeight="1" x14ac:dyDescent="0.2"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</row>
    <row r="20" spans="1:13" ht="12.75" customHeight="1" x14ac:dyDescent="0.2">
      <c r="B20" s="93"/>
      <c r="C20" s="93"/>
      <c r="D20" s="93"/>
    </row>
    <row r="21" spans="1:13" ht="12.75" customHeight="1" x14ac:dyDescent="0.2">
      <c r="A21" s="83" t="s">
        <v>228</v>
      </c>
      <c r="B21" s="92">
        <v>19399</v>
      </c>
      <c r="C21" s="92">
        <v>0</v>
      </c>
      <c r="D21" s="92">
        <v>-1412</v>
      </c>
      <c r="E21" s="92">
        <v>0</v>
      </c>
      <c r="F21" s="92">
        <v>-1057</v>
      </c>
      <c r="G21" s="92">
        <v>50658</v>
      </c>
      <c r="H21" s="92">
        <v>150085</v>
      </c>
      <c r="I21" s="92">
        <f>SUM(B21:H21)</f>
        <v>217673</v>
      </c>
      <c r="J21" s="92">
        <v>271</v>
      </c>
      <c r="K21" s="92">
        <f>SUM(I21:J21)</f>
        <v>217944</v>
      </c>
      <c r="L21" s="78"/>
    </row>
    <row r="22" spans="1:13" ht="12.75" customHeight="1" x14ac:dyDescent="0.2">
      <c r="A22" s="83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78"/>
    </row>
    <row r="23" spans="1:13" ht="12.75" customHeight="1" x14ac:dyDescent="0.2">
      <c r="A23" s="258" t="s">
        <v>278</v>
      </c>
      <c r="B23" s="259"/>
      <c r="C23" s="259"/>
      <c r="D23" s="259"/>
      <c r="E23" s="259"/>
      <c r="F23" s="259"/>
      <c r="G23" s="259"/>
      <c r="H23" s="259">
        <v>-47</v>
      </c>
      <c r="I23" s="259">
        <f>F23</f>
        <v>0</v>
      </c>
      <c r="J23" s="259"/>
      <c r="K23" s="259">
        <f>I23</f>
        <v>0</v>
      </c>
      <c r="L23" s="78"/>
    </row>
    <row r="24" spans="1:13" ht="12.75" customHeight="1" x14ac:dyDescent="0.2">
      <c r="A24" s="84"/>
      <c r="I24" s="78"/>
      <c r="L24" s="78"/>
    </row>
    <row r="25" spans="1:13" ht="27.75" customHeight="1" x14ac:dyDescent="0.2">
      <c r="A25" s="130" t="s">
        <v>206</v>
      </c>
      <c r="B25" s="78"/>
      <c r="C25" s="78"/>
      <c r="D25" s="78"/>
      <c r="E25" s="78"/>
      <c r="F25" s="78"/>
      <c r="G25" s="78"/>
      <c r="H25" s="78">
        <v>48</v>
      </c>
      <c r="I25" s="78">
        <f>SUM(B25:H25)</f>
        <v>48</v>
      </c>
      <c r="J25" s="78"/>
      <c r="K25" s="78">
        <f>SUM(I25:J25)</f>
        <v>48</v>
      </c>
      <c r="L25" s="78"/>
    </row>
    <row r="26" spans="1:13" ht="15" hidden="1" customHeight="1" x14ac:dyDescent="0.2">
      <c r="A26" s="130" t="s">
        <v>204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3" ht="12.75" customHeight="1" x14ac:dyDescent="0.2">
      <c r="A27" s="91" t="s">
        <v>240</v>
      </c>
      <c r="B27" s="78"/>
      <c r="C27" s="78"/>
      <c r="D27" s="78"/>
      <c r="E27" s="78"/>
      <c r="F27" s="78"/>
      <c r="G27" s="78">
        <v>-21255</v>
      </c>
      <c r="H27" s="78"/>
      <c r="I27" s="78">
        <f>SUM(B27:H27)</f>
        <v>-21255</v>
      </c>
      <c r="J27" s="184"/>
      <c r="K27" s="78">
        <f>SUM(I27:J27)</f>
        <v>-21255</v>
      </c>
      <c r="L27" s="94"/>
    </row>
    <row r="28" spans="1:13" ht="12.75" customHeight="1" x14ac:dyDescent="0.2">
      <c r="A28" s="93" t="s">
        <v>184</v>
      </c>
      <c r="B28" s="93"/>
      <c r="C28" s="93"/>
      <c r="D28" s="93">
        <v>681</v>
      </c>
      <c r="E28" s="93">
        <v>3</v>
      </c>
      <c r="F28" s="93">
        <v>309</v>
      </c>
      <c r="G28" s="93"/>
      <c r="H28" s="93">
        <v>2769</v>
      </c>
      <c r="I28" s="78">
        <f>SUM(B28:H28)</f>
        <v>3762</v>
      </c>
      <c r="J28" s="93">
        <v>13</v>
      </c>
      <c r="K28" s="78">
        <f>SUM(I28:J28)</f>
        <v>3775</v>
      </c>
      <c r="L28" s="185"/>
      <c r="M28" s="185"/>
    </row>
    <row r="29" spans="1:13" ht="12.75" customHeight="1" x14ac:dyDescent="0.2">
      <c r="A29" s="95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185"/>
      <c r="M29" s="185"/>
    </row>
    <row r="30" spans="1:13" ht="12.75" customHeight="1" x14ac:dyDescent="0.2">
      <c r="A30" s="83" t="s">
        <v>273</v>
      </c>
      <c r="B30" s="92">
        <f>SUM(B21:B29)</f>
        <v>19399</v>
      </c>
      <c r="C30" s="92">
        <f t="shared" ref="C30:K30" si="2">SUM(C21:C29)</f>
        <v>0</v>
      </c>
      <c r="D30" s="92">
        <f t="shared" si="2"/>
        <v>-731</v>
      </c>
      <c r="E30" s="92">
        <f t="shared" si="2"/>
        <v>3</v>
      </c>
      <c r="F30" s="92">
        <f t="shared" si="2"/>
        <v>-748</v>
      </c>
      <c r="G30" s="92">
        <f t="shared" si="2"/>
        <v>29403</v>
      </c>
      <c r="H30" s="92">
        <f t="shared" si="2"/>
        <v>152855</v>
      </c>
      <c r="I30" s="92">
        <f t="shared" si="2"/>
        <v>200228</v>
      </c>
      <c r="J30" s="92">
        <f t="shared" si="2"/>
        <v>284</v>
      </c>
      <c r="K30" s="92">
        <f t="shared" si="2"/>
        <v>200512</v>
      </c>
      <c r="L30" s="185"/>
    </row>
    <row r="31" spans="1:13" x14ac:dyDescent="0.2">
      <c r="B31" s="93"/>
      <c r="C31" s="93"/>
      <c r="D31" s="93"/>
      <c r="H31" s="190"/>
    </row>
    <row r="32" spans="1:13" x14ac:dyDescent="0.2">
      <c r="B32" s="236"/>
      <c r="C32" s="93"/>
      <c r="D32" s="93"/>
      <c r="H32" s="185"/>
    </row>
    <row r="33" spans="2:9" x14ac:dyDescent="0.2">
      <c r="B33" s="93"/>
      <c r="C33" s="93"/>
      <c r="D33" s="93"/>
      <c r="E33" s="185"/>
    </row>
    <row r="34" spans="2:9" x14ac:dyDescent="0.2">
      <c r="B34" s="93"/>
      <c r="C34" s="93"/>
      <c r="D34" s="93"/>
      <c r="E34" s="185"/>
    </row>
    <row r="35" spans="2:9" x14ac:dyDescent="0.2">
      <c r="B35" s="93"/>
      <c r="C35" s="93"/>
      <c r="D35" s="93"/>
    </row>
    <row r="36" spans="2:9" x14ac:dyDescent="0.2">
      <c r="B36" s="93"/>
      <c r="C36" s="93"/>
      <c r="D36" s="93"/>
    </row>
    <row r="37" spans="2:9" x14ac:dyDescent="0.2">
      <c r="B37" s="93"/>
      <c r="C37" s="93"/>
      <c r="D37" s="93"/>
      <c r="I37" s="185"/>
    </row>
    <row r="38" spans="2:9" x14ac:dyDescent="0.2">
      <c r="B38" s="93"/>
      <c r="C38" s="93"/>
      <c r="D38" s="93"/>
      <c r="E38" s="185"/>
      <c r="F38" s="185"/>
      <c r="G38" s="185"/>
    </row>
    <row r="39" spans="2:9" x14ac:dyDescent="0.2">
      <c r="B39" s="93"/>
      <c r="C39" s="93"/>
      <c r="D39" s="93"/>
    </row>
    <row r="40" spans="2:9" x14ac:dyDescent="0.2">
      <c r="B40" s="93"/>
      <c r="C40" s="93"/>
      <c r="D40" s="93"/>
    </row>
    <row r="41" spans="2:9" x14ac:dyDescent="0.2">
      <c r="E41" s="185"/>
      <c r="F41" s="185"/>
      <c r="G41" s="185"/>
    </row>
  </sheetData>
  <phoneticPr fontId="16" type="noConversion"/>
  <pageMargins left="0.75" right="0.28000000000000003" top="1" bottom="1" header="0.4921259845" footer="0.4921259845"/>
  <pageSetup paperSize="9" scale="84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pageSetUpPr fitToPage="1"/>
  </sheetPr>
  <dimension ref="A1:G20"/>
  <sheetViews>
    <sheetView workbookViewId="0"/>
  </sheetViews>
  <sheetFormatPr defaultRowHeight="12.75" x14ac:dyDescent="0.2"/>
  <cols>
    <col min="1" max="1" width="40.7109375" style="131" customWidth="1"/>
    <col min="2" max="4" width="11.5703125" style="131" customWidth="1"/>
    <col min="5" max="5" width="10.7109375" style="131" customWidth="1"/>
    <col min="6" max="16384" width="9.140625" style="131"/>
  </cols>
  <sheetData>
    <row r="1" spans="1:7" x14ac:dyDescent="0.2">
      <c r="A1" s="82" t="s">
        <v>97</v>
      </c>
      <c r="B1" s="82"/>
      <c r="C1" s="82"/>
      <c r="D1" s="82"/>
    </row>
    <row r="3" spans="1:7" ht="15.75" x14ac:dyDescent="0.25">
      <c r="A3" s="133" t="s">
        <v>170</v>
      </c>
      <c r="B3" s="133"/>
      <c r="C3" s="133"/>
      <c r="D3" s="133"/>
    </row>
    <row r="4" spans="1:7" x14ac:dyDescent="0.2">
      <c r="C4" s="236"/>
      <c r="E4" s="64"/>
    </row>
    <row r="5" spans="1:7" x14ac:dyDescent="0.2">
      <c r="E5" s="64"/>
    </row>
    <row r="6" spans="1:7" x14ac:dyDescent="0.2">
      <c r="A6" s="152" t="s">
        <v>165</v>
      </c>
      <c r="B6" s="96" t="s">
        <v>268</v>
      </c>
      <c r="C6" s="96" t="s">
        <v>227</v>
      </c>
      <c r="D6" s="96" t="s">
        <v>254</v>
      </c>
      <c r="E6" s="260"/>
    </row>
    <row r="7" spans="1:7" x14ac:dyDescent="0.2">
      <c r="A7" s="64"/>
      <c r="B7" s="64"/>
      <c r="C7" s="64"/>
      <c r="D7" s="64"/>
      <c r="E7" s="197"/>
    </row>
    <row r="8" spans="1:7" x14ac:dyDescent="0.2">
      <c r="A8" s="64" t="s">
        <v>8</v>
      </c>
      <c r="B8" s="64">
        <v>6.3</v>
      </c>
      <c r="C8" s="64">
        <v>4.9000000000000004</v>
      </c>
      <c r="D8" s="126">
        <v>48.4</v>
      </c>
      <c r="E8" s="217"/>
    </row>
    <row r="9" spans="1:7" x14ac:dyDescent="0.2">
      <c r="A9" s="64"/>
      <c r="B9" s="64"/>
      <c r="C9" s="64"/>
      <c r="D9" s="64"/>
      <c r="E9" s="217"/>
    </row>
    <row r="10" spans="1:7" ht="12.75" customHeight="1" x14ac:dyDescent="0.2">
      <c r="A10" s="64" t="s">
        <v>166</v>
      </c>
      <c r="B10" s="64"/>
      <c r="C10" s="64"/>
      <c r="D10" s="64"/>
      <c r="E10" s="197"/>
      <c r="F10" s="262"/>
      <c r="G10" s="262"/>
    </row>
    <row r="11" spans="1:7" ht="12.75" customHeight="1" x14ac:dyDescent="0.2">
      <c r="A11" s="64" t="s">
        <v>250</v>
      </c>
      <c r="B11" s="64"/>
      <c r="C11" s="64"/>
      <c r="D11" s="64">
        <v>-4.2</v>
      </c>
      <c r="E11" s="197"/>
      <c r="F11" s="262"/>
      <c r="G11" s="262"/>
    </row>
    <row r="12" spans="1:7" ht="12.75" customHeight="1" x14ac:dyDescent="0.2">
      <c r="A12" s="64" t="s">
        <v>257</v>
      </c>
      <c r="B12" s="65"/>
      <c r="C12" s="65"/>
      <c r="D12" s="64">
        <v>0.5</v>
      </c>
      <c r="E12" s="197"/>
      <c r="F12" s="262"/>
      <c r="G12" s="262"/>
    </row>
    <row r="13" spans="1:7" ht="12.75" customHeight="1" x14ac:dyDescent="0.2">
      <c r="A13" s="64" t="s">
        <v>234</v>
      </c>
      <c r="B13" s="65"/>
      <c r="C13" s="65"/>
      <c r="D13" s="64"/>
      <c r="E13" s="197"/>
      <c r="F13" s="262"/>
      <c r="G13" s="262"/>
    </row>
    <row r="14" spans="1:7" ht="12.75" customHeight="1" x14ac:dyDescent="0.2">
      <c r="A14" s="64" t="s">
        <v>209</v>
      </c>
      <c r="B14" s="197"/>
      <c r="C14" s="197"/>
      <c r="D14" s="65"/>
      <c r="E14" s="197"/>
      <c r="F14" s="262"/>
      <c r="G14" s="262"/>
    </row>
    <row r="15" spans="1:7" ht="12.75" customHeight="1" x14ac:dyDescent="0.2">
      <c r="A15" s="64" t="s">
        <v>217</v>
      </c>
      <c r="B15" s="126"/>
      <c r="C15" s="126"/>
      <c r="D15" s="65"/>
      <c r="E15" s="197"/>
      <c r="F15" s="262"/>
      <c r="G15" s="262"/>
    </row>
    <row r="16" spans="1:7" ht="12.75" customHeight="1" x14ac:dyDescent="0.2">
      <c r="A16" s="64" t="s">
        <v>256</v>
      </c>
      <c r="B16" s="65"/>
      <c r="C16" s="65"/>
      <c r="D16" s="65">
        <v>-0.2</v>
      </c>
      <c r="E16" s="197"/>
      <c r="F16" s="262"/>
      <c r="G16" s="262"/>
    </row>
    <row r="17" spans="1:7" x14ac:dyDescent="0.2">
      <c r="A17" s="152" t="s">
        <v>192</v>
      </c>
      <c r="B17" s="152">
        <v>0.5</v>
      </c>
      <c r="C17" s="152">
        <v>0.1</v>
      </c>
      <c r="D17" s="152">
        <f>2.8+0.1</f>
        <v>2.9</v>
      </c>
      <c r="E17" s="261"/>
      <c r="F17" s="262"/>
      <c r="G17" s="262"/>
    </row>
    <row r="18" spans="1:7" x14ac:dyDescent="0.2">
      <c r="A18" s="64" t="s">
        <v>167</v>
      </c>
      <c r="B18" s="126">
        <f>SUM(B8:B17)</f>
        <v>6.8</v>
      </c>
      <c r="C18" s="126">
        <f>SUM(C8:C17)</f>
        <v>5</v>
      </c>
      <c r="D18" s="126">
        <f>SUM(D8:D17)</f>
        <v>47.399999999999991</v>
      </c>
    </row>
    <row r="20" spans="1:7" x14ac:dyDescent="0.2">
      <c r="A20" s="125"/>
      <c r="B20" s="125"/>
      <c r="C20" s="125"/>
      <c r="D20" s="125"/>
    </row>
  </sheetData>
  <phoneticPr fontId="3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 enableFormatConditionsCalculation="0">
    <pageSetUpPr fitToPage="1"/>
  </sheetPr>
  <dimension ref="A1:F48"/>
  <sheetViews>
    <sheetView zoomScaleNormal="100" workbookViewId="0"/>
  </sheetViews>
  <sheetFormatPr defaultRowHeight="12.75" x14ac:dyDescent="0.2"/>
  <cols>
    <col min="1" max="1" width="50.42578125" style="265" customWidth="1"/>
    <col min="2" max="4" width="11.5703125" style="265" customWidth="1"/>
    <col min="5" max="5" width="10.140625" style="265" customWidth="1"/>
    <col min="6" max="16384" width="9.140625" style="265"/>
  </cols>
  <sheetData>
    <row r="1" spans="1:6" x14ac:dyDescent="0.2">
      <c r="A1" s="82" t="s">
        <v>97</v>
      </c>
      <c r="B1" s="82"/>
      <c r="C1" s="82"/>
      <c r="D1" s="82"/>
      <c r="E1" s="11"/>
    </row>
    <row r="2" spans="1:6" x14ac:dyDescent="0.2">
      <c r="A2" s="11"/>
      <c r="B2" s="11"/>
      <c r="C2" s="11"/>
      <c r="D2" s="11"/>
      <c r="E2" s="11"/>
    </row>
    <row r="3" spans="1:6" ht="15.75" x14ac:dyDescent="0.25">
      <c r="A3" s="263" t="s">
        <v>98</v>
      </c>
      <c r="B3" s="263"/>
      <c r="C3" s="236"/>
      <c r="D3" s="263"/>
      <c r="E3" s="32"/>
    </row>
    <row r="4" spans="1:6" x14ac:dyDescent="0.2">
      <c r="A4" s="32"/>
      <c r="B4" s="32"/>
      <c r="C4" s="266"/>
      <c r="D4" s="32"/>
      <c r="E4" s="32"/>
    </row>
    <row r="5" spans="1:6" x14ac:dyDescent="0.2">
      <c r="A5" s="267"/>
      <c r="B5" s="122" t="s">
        <v>268</v>
      </c>
      <c r="C5" s="122" t="s">
        <v>227</v>
      </c>
      <c r="D5" s="122" t="s">
        <v>254</v>
      </c>
      <c r="E5" s="134"/>
    </row>
    <row r="6" spans="1:6" x14ac:dyDescent="0.2">
      <c r="A6" s="109"/>
      <c r="B6" s="109"/>
      <c r="C6" s="109"/>
      <c r="D6" s="109"/>
      <c r="E6" s="109"/>
    </row>
    <row r="7" spans="1:6" x14ac:dyDescent="0.2">
      <c r="A7" s="107" t="s">
        <v>17</v>
      </c>
      <c r="B7" s="44">
        <v>0.12</v>
      </c>
      <c r="C7" s="44">
        <v>7.0000000000000007E-2</v>
      </c>
      <c r="D7" s="44">
        <v>0.89</v>
      </c>
      <c r="E7" s="132"/>
      <c r="F7" s="268"/>
    </row>
    <row r="8" spans="1:6" x14ac:dyDescent="0.2">
      <c r="A8" s="107" t="s">
        <v>18</v>
      </c>
      <c r="B8" s="44">
        <v>0.12</v>
      </c>
      <c r="C8" s="44">
        <v>7.0000000000000007E-2</v>
      </c>
      <c r="D8" s="44">
        <v>0.89</v>
      </c>
      <c r="E8" s="132"/>
      <c r="F8" s="268"/>
    </row>
    <row r="9" spans="1:6" x14ac:dyDescent="0.2">
      <c r="A9" s="107" t="s">
        <v>100</v>
      </c>
      <c r="B9" s="44">
        <v>0.7</v>
      </c>
      <c r="C9" s="110">
        <v>0.23</v>
      </c>
      <c r="D9" s="110">
        <v>2.08</v>
      </c>
      <c r="E9" s="135"/>
    </row>
    <row r="10" spans="1:6" x14ac:dyDescent="0.2">
      <c r="A10" s="107" t="s">
        <v>103</v>
      </c>
      <c r="B10" s="110">
        <v>0.9</v>
      </c>
      <c r="C10" s="110">
        <v>-1.5</v>
      </c>
      <c r="D10" s="110">
        <v>24.1</v>
      </c>
      <c r="E10" s="136"/>
    </row>
    <row r="11" spans="1:6" x14ac:dyDescent="0.2">
      <c r="A11" s="107" t="s">
        <v>104</v>
      </c>
      <c r="B11" s="12">
        <v>5919</v>
      </c>
      <c r="C11" s="12">
        <v>11474</v>
      </c>
      <c r="D11" s="12">
        <v>49385</v>
      </c>
      <c r="E11" s="12"/>
    </row>
    <row r="12" spans="1:6" x14ac:dyDescent="0.2">
      <c r="A12" s="107" t="s">
        <v>208</v>
      </c>
      <c r="B12" s="12">
        <v>10578</v>
      </c>
      <c r="C12" s="12">
        <v>10826</v>
      </c>
      <c r="D12" s="12">
        <v>43641</v>
      </c>
      <c r="E12" s="12"/>
    </row>
    <row r="13" spans="1:6" x14ac:dyDescent="0.2">
      <c r="A13" s="107"/>
      <c r="B13" s="107"/>
      <c r="C13" s="107"/>
      <c r="D13" s="107"/>
      <c r="E13" s="136"/>
    </row>
    <row r="14" spans="1:6" x14ac:dyDescent="0.2">
      <c r="A14" s="264" t="s">
        <v>99</v>
      </c>
      <c r="B14" s="44">
        <v>5.55</v>
      </c>
      <c r="C14" s="44">
        <v>5.18</v>
      </c>
      <c r="D14" s="44">
        <v>6.01</v>
      </c>
      <c r="E14" s="137"/>
    </row>
    <row r="15" spans="1:6" x14ac:dyDescent="0.2">
      <c r="A15" s="11" t="s">
        <v>101</v>
      </c>
      <c r="B15" s="11">
        <v>7.9</v>
      </c>
      <c r="C15" s="11">
        <v>5.3</v>
      </c>
      <c r="D15" s="11">
        <v>15.3</v>
      </c>
      <c r="E15" s="136"/>
    </row>
    <row r="16" spans="1:6" x14ac:dyDescent="0.2">
      <c r="A16" s="107" t="s">
        <v>102</v>
      </c>
      <c r="B16" s="206">
        <v>8</v>
      </c>
      <c r="C16" s="206">
        <v>5.9</v>
      </c>
      <c r="D16" s="206">
        <v>14.4</v>
      </c>
      <c r="E16" s="136"/>
    </row>
    <row r="17" spans="1:5" x14ac:dyDescent="0.2">
      <c r="A17" s="107" t="s">
        <v>274</v>
      </c>
      <c r="B17" s="11">
        <v>46.3</v>
      </c>
      <c r="C17" s="11">
        <v>39.700000000000003</v>
      </c>
      <c r="D17" s="206">
        <v>49.4</v>
      </c>
      <c r="E17" s="136"/>
    </row>
    <row r="18" spans="1:5" x14ac:dyDescent="0.2">
      <c r="A18" s="107" t="s">
        <v>212</v>
      </c>
      <c r="B18" s="11">
        <v>38.9</v>
      </c>
      <c r="C18" s="11">
        <v>75.400000000000006</v>
      </c>
      <c r="D18" s="11">
        <v>35.299999999999997</v>
      </c>
      <c r="E18" s="138"/>
    </row>
    <row r="19" spans="1:5" x14ac:dyDescent="0.2">
      <c r="A19" s="107" t="s">
        <v>213</v>
      </c>
      <c r="B19" s="207">
        <v>83589</v>
      </c>
      <c r="C19" s="207">
        <v>151239</v>
      </c>
      <c r="D19" s="207">
        <v>82294</v>
      </c>
      <c r="E19" s="139"/>
    </row>
    <row r="20" spans="1:5" x14ac:dyDescent="0.2">
      <c r="A20" s="107" t="s">
        <v>171</v>
      </c>
      <c r="B20" s="207">
        <v>7938</v>
      </c>
      <c r="C20" s="207">
        <v>8119</v>
      </c>
      <c r="D20" s="207">
        <v>8399</v>
      </c>
      <c r="E20" s="139"/>
    </row>
    <row r="21" spans="1:5" x14ac:dyDescent="0.2">
      <c r="A21" s="107" t="s">
        <v>194</v>
      </c>
      <c r="B21" s="207">
        <v>8988</v>
      </c>
      <c r="C21" s="207">
        <v>9229</v>
      </c>
      <c r="D21" s="207">
        <v>8962</v>
      </c>
      <c r="E21" s="139"/>
    </row>
    <row r="22" spans="1:5" x14ac:dyDescent="0.2">
      <c r="A22" s="107"/>
      <c r="B22" s="107"/>
      <c r="C22" s="107"/>
      <c r="D22" s="107"/>
      <c r="E22" s="139"/>
    </row>
    <row r="23" spans="1:5" x14ac:dyDescent="0.2">
      <c r="A23" s="107" t="s">
        <v>105</v>
      </c>
      <c r="B23" s="107"/>
      <c r="C23" s="107"/>
      <c r="D23" s="107"/>
      <c r="E23" s="139"/>
    </row>
    <row r="24" spans="1:5" x14ac:dyDescent="0.2">
      <c r="A24" s="107" t="s">
        <v>106</v>
      </c>
      <c r="B24" s="207">
        <v>38696</v>
      </c>
      <c r="C24" s="207">
        <v>38686</v>
      </c>
      <c r="D24" s="207">
        <v>38688</v>
      </c>
      <c r="E24" s="139"/>
    </row>
    <row r="25" spans="1:5" x14ac:dyDescent="0.2">
      <c r="A25" s="107" t="s">
        <v>107</v>
      </c>
      <c r="B25" s="207">
        <v>38707</v>
      </c>
      <c r="C25" s="207">
        <v>38686</v>
      </c>
      <c r="D25" s="207">
        <v>38692</v>
      </c>
      <c r="E25" s="139"/>
    </row>
    <row r="26" spans="1:5" x14ac:dyDescent="0.2">
      <c r="A26" s="107" t="s">
        <v>108</v>
      </c>
      <c r="B26" s="207">
        <v>38702</v>
      </c>
      <c r="C26" s="207">
        <v>38711</v>
      </c>
      <c r="D26" s="207">
        <v>38701</v>
      </c>
      <c r="E26" s="269"/>
    </row>
    <row r="27" spans="1:5" x14ac:dyDescent="0.2">
      <c r="A27" s="11"/>
      <c r="B27" s="11"/>
      <c r="C27" s="11"/>
      <c r="D27" s="11"/>
      <c r="E27" s="11"/>
    </row>
    <row r="28" spans="1:5" ht="12.75" customHeight="1" x14ac:dyDescent="0.2">
      <c r="A28" s="270" t="s">
        <v>300</v>
      </c>
      <c r="B28" s="270"/>
      <c r="C28" s="270"/>
      <c r="D28" s="270"/>
      <c r="E28" s="270"/>
    </row>
    <row r="29" spans="1:5" x14ac:dyDescent="0.2">
      <c r="A29" s="270"/>
      <c r="B29" s="270"/>
      <c r="C29" s="270"/>
      <c r="D29" s="270"/>
      <c r="E29" s="270"/>
    </row>
    <row r="35" spans="5:5" x14ac:dyDescent="0.2">
      <c r="E35" s="265" t="s">
        <v>299</v>
      </c>
    </row>
    <row r="46" spans="5:5" ht="14.25" customHeight="1" x14ac:dyDescent="0.2"/>
    <row r="47" spans="5:5" ht="14.25" customHeight="1" x14ac:dyDescent="0.2"/>
    <row r="48" spans="5:5" ht="14.25" customHeight="1" x14ac:dyDescent="0.2"/>
  </sheetData>
  <mergeCells count="1">
    <mergeCell ref="A28:E29"/>
  </mergeCells>
  <phoneticPr fontId="3" type="noConversion"/>
  <pageMargins left="0.74803149606299213" right="0.74803149606299213" top="0.98425196850393704" bottom="0" header="0.4921259845" footer="0.4921259845"/>
  <pageSetup paperSize="9" scale="91" orientation="portrait" horizontalDpi="4294967292" verticalDpi="4294967292" r:id="rId1"/>
  <headerFooter alignWithMargins="0">
    <oddFooter>&amp;R&amp;8&amp;F/&amp;A</oddFooter>
  </headerFooter>
  <rowBreaks count="2" manualBreakCount="2">
    <brk id="35" max="65535" man="1"/>
    <brk id="56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pageSetUpPr fitToPage="1"/>
  </sheetPr>
  <dimension ref="A1:G80"/>
  <sheetViews>
    <sheetView zoomScaleNormal="100" workbookViewId="0"/>
  </sheetViews>
  <sheetFormatPr defaultRowHeight="12.75" x14ac:dyDescent="0.2"/>
  <cols>
    <col min="1" max="1" width="60.7109375" style="276" customWidth="1"/>
    <col min="2" max="2" width="15.28515625" style="276" customWidth="1"/>
    <col min="3" max="3" width="9.85546875" style="276" customWidth="1"/>
    <col min="4" max="4" width="11.140625" style="161" customWidth="1"/>
    <col min="5" max="16384" width="9.140625" style="276"/>
  </cols>
  <sheetData>
    <row r="1" spans="1:5" x14ac:dyDescent="0.2">
      <c r="A1" s="82" t="s">
        <v>97</v>
      </c>
      <c r="B1" s="82"/>
      <c r="C1" s="82"/>
    </row>
    <row r="3" spans="1:5" ht="15.75" x14ac:dyDescent="0.25">
      <c r="A3" s="271" t="s">
        <v>159</v>
      </c>
      <c r="B3" s="271"/>
      <c r="C3" s="236"/>
      <c r="D3" s="13"/>
    </row>
    <row r="4" spans="1:5" x14ac:dyDescent="0.2">
      <c r="A4" s="272"/>
      <c r="D4" s="189"/>
    </row>
    <row r="5" spans="1:5" x14ac:dyDescent="0.2">
      <c r="A5" s="273" t="s">
        <v>62</v>
      </c>
      <c r="B5" s="9" t="s">
        <v>270</v>
      </c>
      <c r="C5" s="9" t="s">
        <v>269</v>
      </c>
      <c r="D5" s="9" t="s">
        <v>255</v>
      </c>
    </row>
    <row r="6" spans="1:5" x14ac:dyDescent="0.2">
      <c r="A6" s="274"/>
      <c r="B6" s="161"/>
      <c r="C6" s="161"/>
    </row>
    <row r="7" spans="1:5" x14ac:dyDescent="0.2">
      <c r="A7" s="275" t="s">
        <v>63</v>
      </c>
      <c r="B7" s="161"/>
      <c r="C7" s="161"/>
    </row>
    <row r="8" spans="1:5" x14ac:dyDescent="0.2">
      <c r="A8" s="276" t="s">
        <v>13</v>
      </c>
      <c r="B8" s="160">
        <v>4447</v>
      </c>
      <c r="C8" s="160">
        <v>2764</v>
      </c>
      <c r="D8" s="160">
        <v>34452</v>
      </c>
    </row>
    <row r="9" spans="1:5" x14ac:dyDescent="0.2">
      <c r="A9" s="275" t="s">
        <v>132</v>
      </c>
      <c r="B9" s="161"/>
      <c r="C9" s="161"/>
    </row>
    <row r="10" spans="1:5" x14ac:dyDescent="0.2">
      <c r="A10" s="277" t="s">
        <v>133</v>
      </c>
      <c r="B10" s="160">
        <v>1443</v>
      </c>
      <c r="C10" s="160">
        <v>1209</v>
      </c>
      <c r="D10" s="160">
        <v>8543</v>
      </c>
    </row>
    <row r="11" spans="1:5" x14ac:dyDescent="0.2">
      <c r="A11" s="277" t="s">
        <v>134</v>
      </c>
      <c r="B11" s="160">
        <v>10578</v>
      </c>
      <c r="C11" s="160">
        <v>10826</v>
      </c>
      <c r="D11" s="160">
        <v>43642</v>
      </c>
    </row>
    <row r="12" spans="1:5" x14ac:dyDescent="0.2">
      <c r="A12" s="277" t="s">
        <v>135</v>
      </c>
      <c r="B12" s="160">
        <v>408</v>
      </c>
      <c r="C12" s="160">
        <v>959</v>
      </c>
      <c r="D12" s="160">
        <v>5395</v>
      </c>
      <c r="E12" s="160"/>
    </row>
    <row r="13" spans="1:5" x14ac:dyDescent="0.2">
      <c r="A13" s="277" t="s">
        <v>189</v>
      </c>
      <c r="B13" s="160"/>
      <c r="C13" s="160"/>
      <c r="D13" s="160">
        <v>-4181</v>
      </c>
    </row>
    <row r="14" spans="1:5" x14ac:dyDescent="0.2">
      <c r="A14" s="278" t="s">
        <v>136</v>
      </c>
      <c r="B14" s="171">
        <v>-109</v>
      </c>
      <c r="C14" s="171">
        <v>-459</v>
      </c>
      <c r="D14" s="171">
        <v>1603</v>
      </c>
      <c r="E14" s="160"/>
    </row>
    <row r="15" spans="1:5" x14ac:dyDescent="0.2">
      <c r="A15" s="276" t="s">
        <v>64</v>
      </c>
      <c r="B15" s="172">
        <f>SUM(B8:B14)</f>
        <v>16767</v>
      </c>
      <c r="C15" s="172">
        <f>SUM(C8:C14)</f>
        <v>15299</v>
      </c>
      <c r="D15" s="172">
        <f>SUM(D8:D14)</f>
        <v>89454</v>
      </c>
    </row>
    <row r="16" spans="1:5" x14ac:dyDescent="0.2">
      <c r="B16" s="172"/>
      <c r="C16" s="172"/>
      <c r="D16" s="172"/>
    </row>
    <row r="17" spans="1:7" x14ac:dyDescent="0.2">
      <c r="A17" s="276" t="s">
        <v>65</v>
      </c>
      <c r="B17" s="172"/>
      <c r="C17" s="172"/>
      <c r="D17" s="172"/>
    </row>
    <row r="18" spans="1:7" x14ac:dyDescent="0.2">
      <c r="A18" s="277" t="s">
        <v>66</v>
      </c>
      <c r="B18" s="160">
        <v>-296</v>
      </c>
      <c r="C18" s="160">
        <v>-16993</v>
      </c>
      <c r="D18" s="160">
        <v>-10574</v>
      </c>
    </row>
    <row r="19" spans="1:7" x14ac:dyDescent="0.2">
      <c r="A19" s="277" t="s">
        <v>67</v>
      </c>
      <c r="B19" s="160">
        <v>1020</v>
      </c>
      <c r="C19" s="160">
        <v>1033</v>
      </c>
      <c r="D19" s="160">
        <v>-121</v>
      </c>
      <c r="G19" s="276" t="s">
        <v>277</v>
      </c>
    </row>
    <row r="20" spans="1:7" x14ac:dyDescent="0.2">
      <c r="A20" s="278" t="s">
        <v>68</v>
      </c>
      <c r="B20" s="171">
        <v>12210</v>
      </c>
      <c r="C20" s="171">
        <v>13476</v>
      </c>
      <c r="D20" s="171">
        <v>17096</v>
      </c>
    </row>
    <row r="21" spans="1:7" x14ac:dyDescent="0.2">
      <c r="A21" s="279" t="s">
        <v>65</v>
      </c>
      <c r="B21" s="173">
        <f>SUM(B18:B20)</f>
        <v>12934</v>
      </c>
      <c r="C21" s="173">
        <f>SUM(C18:C20)</f>
        <v>-2484</v>
      </c>
      <c r="D21" s="173">
        <f>SUM(D18:D20)</f>
        <v>6401</v>
      </c>
    </row>
    <row r="22" spans="1:7" x14ac:dyDescent="0.2">
      <c r="B22" s="172"/>
      <c r="C22" s="172"/>
      <c r="D22" s="172"/>
    </row>
    <row r="23" spans="1:7" x14ac:dyDescent="0.2">
      <c r="A23" s="276" t="s">
        <v>69</v>
      </c>
      <c r="B23" s="160">
        <v>-616</v>
      </c>
      <c r="C23" s="160">
        <v>-1311</v>
      </c>
      <c r="D23" s="160">
        <v>-5070</v>
      </c>
    </row>
    <row r="24" spans="1:7" x14ac:dyDescent="0.2">
      <c r="A24" s="276" t="s">
        <v>70</v>
      </c>
      <c r="B24" s="160">
        <v>129</v>
      </c>
      <c r="C24" s="160">
        <v>257</v>
      </c>
      <c r="D24" s="160">
        <v>830</v>
      </c>
    </row>
    <row r="25" spans="1:7" x14ac:dyDescent="0.2">
      <c r="A25" s="280" t="s">
        <v>71</v>
      </c>
      <c r="B25" s="171">
        <v>-2198</v>
      </c>
      <c r="C25" s="171">
        <v>-2854</v>
      </c>
      <c r="D25" s="171">
        <v>-11127</v>
      </c>
    </row>
    <row r="26" spans="1:7" x14ac:dyDescent="0.2">
      <c r="B26" s="160"/>
      <c r="C26" s="160"/>
      <c r="D26" s="160"/>
    </row>
    <row r="27" spans="1:7" x14ac:dyDescent="0.2">
      <c r="A27" s="275" t="s">
        <v>72</v>
      </c>
      <c r="B27" s="172">
        <f>SUM(B23:B25)+B21+B15</f>
        <v>27016</v>
      </c>
      <c r="C27" s="172">
        <f>SUM(C23:C25)+C21+C15</f>
        <v>8907</v>
      </c>
      <c r="D27" s="172">
        <f>SUM(D23:D25)+D21+D15</f>
        <v>80488</v>
      </c>
    </row>
    <row r="28" spans="1:7" x14ac:dyDescent="0.2">
      <c r="A28" s="276" t="s">
        <v>73</v>
      </c>
      <c r="D28" s="160"/>
    </row>
    <row r="29" spans="1:7" x14ac:dyDescent="0.2">
      <c r="A29" s="275" t="s">
        <v>74</v>
      </c>
      <c r="B29" s="275"/>
      <c r="C29" s="275"/>
      <c r="D29" s="160"/>
    </row>
    <row r="30" spans="1:7" ht="25.5" x14ac:dyDescent="0.2">
      <c r="A30" s="281" t="s">
        <v>172</v>
      </c>
      <c r="B30" s="160"/>
      <c r="C30" s="160">
        <v>-746</v>
      </c>
      <c r="D30" s="160">
        <v>-2498</v>
      </c>
    </row>
    <row r="31" spans="1:7" x14ac:dyDescent="0.2">
      <c r="A31" s="281" t="s">
        <v>251</v>
      </c>
      <c r="B31" s="160"/>
      <c r="C31" s="160"/>
      <c r="D31" s="160">
        <v>7820</v>
      </c>
    </row>
    <row r="32" spans="1:7" x14ac:dyDescent="0.2">
      <c r="A32" s="277" t="s">
        <v>75</v>
      </c>
      <c r="B32" s="160">
        <v>-4914</v>
      </c>
      <c r="C32" s="160">
        <v>-10940</v>
      </c>
      <c r="D32" s="160">
        <v>-40659</v>
      </c>
    </row>
    <row r="33" spans="1:4" x14ac:dyDescent="0.2">
      <c r="A33" s="277" t="s">
        <v>76</v>
      </c>
      <c r="B33" s="160">
        <v>67</v>
      </c>
      <c r="C33" s="160">
        <v>223</v>
      </c>
      <c r="D33" s="160">
        <v>2826</v>
      </c>
    </row>
    <row r="34" spans="1:4" x14ac:dyDescent="0.2">
      <c r="A34" s="277" t="s">
        <v>77</v>
      </c>
      <c r="B34" s="160"/>
      <c r="C34" s="160"/>
      <c r="D34" s="160"/>
    </row>
    <row r="35" spans="1:4" x14ac:dyDescent="0.2">
      <c r="A35" s="277" t="s">
        <v>78</v>
      </c>
      <c r="B35" s="160">
        <v>30</v>
      </c>
      <c r="C35" s="160">
        <v>10</v>
      </c>
      <c r="D35" s="160">
        <v>560</v>
      </c>
    </row>
    <row r="36" spans="1:4" x14ac:dyDescent="0.2">
      <c r="A36" s="277" t="s">
        <v>79</v>
      </c>
      <c r="B36" s="160"/>
      <c r="C36" s="160"/>
      <c r="D36" s="160"/>
    </row>
    <row r="37" spans="1:4" x14ac:dyDescent="0.2">
      <c r="A37" s="278" t="s">
        <v>80</v>
      </c>
      <c r="B37" s="171"/>
      <c r="C37" s="171"/>
      <c r="D37" s="171">
        <v>1</v>
      </c>
    </row>
    <row r="38" spans="1:4" x14ac:dyDescent="0.2">
      <c r="A38" s="279"/>
      <c r="B38" s="279"/>
      <c r="C38" s="279"/>
      <c r="D38" s="173"/>
    </row>
    <row r="39" spans="1:4" x14ac:dyDescent="0.2">
      <c r="A39" s="275" t="s">
        <v>81</v>
      </c>
      <c r="B39" s="172">
        <f>SUM(B30:B37)</f>
        <v>-4817</v>
      </c>
      <c r="C39" s="172">
        <f>SUM(C30:C37)</f>
        <v>-11453</v>
      </c>
      <c r="D39" s="172">
        <f>SUM(D30:D37)</f>
        <v>-31950</v>
      </c>
    </row>
    <row r="40" spans="1:4" x14ac:dyDescent="0.2">
      <c r="D40" s="160"/>
    </row>
    <row r="41" spans="1:4" x14ac:dyDescent="0.2">
      <c r="A41" s="275" t="s">
        <v>82</v>
      </c>
      <c r="B41" s="275"/>
      <c r="C41" s="275"/>
      <c r="D41" s="160"/>
    </row>
    <row r="42" spans="1:4" x14ac:dyDescent="0.2">
      <c r="A42" s="277" t="s">
        <v>83</v>
      </c>
      <c r="B42" s="277"/>
      <c r="C42" s="277"/>
      <c r="D42" s="160"/>
    </row>
    <row r="43" spans="1:4" x14ac:dyDescent="0.2">
      <c r="A43" s="277" t="s">
        <v>174</v>
      </c>
      <c r="B43" s="160">
        <v>3999</v>
      </c>
      <c r="C43" s="160">
        <v>28483</v>
      </c>
      <c r="D43" s="160">
        <v>-5781</v>
      </c>
    </row>
    <row r="44" spans="1:4" x14ac:dyDescent="0.2">
      <c r="A44" s="277" t="s">
        <v>84</v>
      </c>
      <c r="B44" s="160"/>
      <c r="C44" s="160"/>
      <c r="D44" s="160">
        <v>10200</v>
      </c>
    </row>
    <row r="45" spans="1:4" x14ac:dyDescent="0.2">
      <c r="A45" s="277" t="s">
        <v>85</v>
      </c>
      <c r="B45" s="160">
        <v>-3849</v>
      </c>
      <c r="C45" s="160">
        <v>-5007</v>
      </c>
      <c r="D45" s="160">
        <v>-25254</v>
      </c>
    </row>
    <row r="46" spans="1:4" x14ac:dyDescent="0.2">
      <c r="A46" s="282" t="s">
        <v>245</v>
      </c>
      <c r="B46" s="173">
        <v>-23197</v>
      </c>
      <c r="C46" s="173">
        <v>-21254</v>
      </c>
      <c r="D46" s="173">
        <v>-21254</v>
      </c>
    </row>
    <row r="47" spans="1:4" x14ac:dyDescent="0.2">
      <c r="A47" s="278" t="s">
        <v>204</v>
      </c>
      <c r="B47" s="171"/>
      <c r="C47" s="171"/>
      <c r="D47" s="171"/>
    </row>
    <row r="48" spans="1:4" x14ac:dyDescent="0.2">
      <c r="A48" s="279"/>
      <c r="B48" s="173"/>
      <c r="C48" s="173"/>
      <c r="D48" s="173"/>
    </row>
    <row r="49" spans="1:4" x14ac:dyDescent="0.2">
      <c r="A49" s="275" t="s">
        <v>86</v>
      </c>
      <c r="B49" s="172">
        <f>SUM(B42:B47)</f>
        <v>-23047</v>
      </c>
      <c r="C49" s="172">
        <f>SUM(C42:C47)</f>
        <v>2222</v>
      </c>
      <c r="D49" s="172">
        <f>SUM(D42:D47)</f>
        <v>-42089</v>
      </c>
    </row>
    <row r="50" spans="1:4" x14ac:dyDescent="0.2">
      <c r="A50" s="275"/>
      <c r="B50" s="160"/>
      <c r="C50" s="160"/>
      <c r="D50" s="160"/>
    </row>
    <row r="51" spans="1:4" x14ac:dyDescent="0.2">
      <c r="A51" s="275" t="s">
        <v>87</v>
      </c>
      <c r="B51" s="172">
        <f>+B49+B39+B27</f>
        <v>-848</v>
      </c>
      <c r="C51" s="172">
        <f>+C49+C39+C27</f>
        <v>-324</v>
      </c>
      <c r="D51" s="172">
        <f>+D49+D39+D27</f>
        <v>6449</v>
      </c>
    </row>
    <row r="52" spans="1:4" x14ac:dyDescent="0.2">
      <c r="A52" s="277" t="s">
        <v>88</v>
      </c>
      <c r="B52" s="173">
        <v>14582</v>
      </c>
      <c r="C52" s="173">
        <v>8069</v>
      </c>
      <c r="D52" s="173">
        <v>8069</v>
      </c>
    </row>
    <row r="53" spans="1:4" x14ac:dyDescent="0.2">
      <c r="A53" s="282" t="s">
        <v>89</v>
      </c>
      <c r="B53" s="173">
        <v>42</v>
      </c>
      <c r="C53" s="173">
        <v>54</v>
      </c>
      <c r="D53" s="173">
        <v>64</v>
      </c>
    </row>
    <row r="54" spans="1:4" s="283" customFormat="1" x14ac:dyDescent="0.2">
      <c r="A54" s="278" t="s">
        <v>243</v>
      </c>
      <c r="B54" s="171"/>
      <c r="C54" s="171"/>
      <c r="D54" s="171"/>
    </row>
    <row r="55" spans="1:4" s="279" customFormat="1" x14ac:dyDescent="0.2">
      <c r="A55" s="283"/>
      <c r="B55" s="173"/>
      <c r="C55" s="173"/>
      <c r="D55" s="173"/>
    </row>
    <row r="56" spans="1:4" x14ac:dyDescent="0.2">
      <c r="A56" s="275" t="s">
        <v>90</v>
      </c>
      <c r="B56" s="172">
        <f>SUM(B51:B54)</f>
        <v>13776</v>
      </c>
      <c r="C56" s="172">
        <f>SUM(C51:C54)</f>
        <v>7799</v>
      </c>
      <c r="D56" s="172">
        <f>SUM(D51:D54)</f>
        <v>14582</v>
      </c>
    </row>
    <row r="57" spans="1:4" x14ac:dyDescent="0.2">
      <c r="A57" s="275"/>
      <c r="B57" s="172"/>
      <c r="C57" s="172"/>
      <c r="D57" s="172"/>
    </row>
    <row r="58" spans="1:4" x14ac:dyDescent="0.2">
      <c r="A58" s="275"/>
      <c r="B58" s="172"/>
      <c r="C58" s="172"/>
      <c r="D58" s="172"/>
    </row>
    <row r="59" spans="1:4" x14ac:dyDescent="0.2">
      <c r="A59" s="275" t="s">
        <v>91</v>
      </c>
      <c r="B59" s="172"/>
      <c r="C59" s="172"/>
      <c r="D59" s="172"/>
    </row>
    <row r="60" spans="1:4" x14ac:dyDescent="0.2">
      <c r="A60" s="275"/>
      <c r="B60" s="172"/>
      <c r="C60" s="172"/>
      <c r="D60" s="172"/>
    </row>
    <row r="61" spans="1:4" x14ac:dyDescent="0.2">
      <c r="A61" s="273" t="s">
        <v>62</v>
      </c>
      <c r="B61" s="9" t="s">
        <v>270</v>
      </c>
      <c r="C61" s="9" t="s">
        <v>269</v>
      </c>
      <c r="D61" s="9" t="str">
        <f>D5</f>
        <v>12/2012</v>
      </c>
    </row>
    <row r="62" spans="1:4" x14ac:dyDescent="0.2">
      <c r="A62" s="275"/>
      <c r="B62" s="172"/>
      <c r="C62" s="172"/>
      <c r="D62" s="172"/>
    </row>
    <row r="63" spans="1:4" x14ac:dyDescent="0.2">
      <c r="A63" s="276" t="s">
        <v>40</v>
      </c>
      <c r="B63" s="160">
        <v>11775</v>
      </c>
      <c r="C63" s="160">
        <v>5800</v>
      </c>
      <c r="D63" s="160">
        <v>12083</v>
      </c>
    </row>
    <row r="64" spans="1:4" x14ac:dyDescent="0.2">
      <c r="A64" s="280" t="s">
        <v>244</v>
      </c>
      <c r="B64" s="171">
        <v>2001</v>
      </c>
      <c r="C64" s="171">
        <v>1999</v>
      </c>
      <c r="D64" s="171">
        <v>2499</v>
      </c>
    </row>
    <row r="65" spans="1:4" x14ac:dyDescent="0.2">
      <c r="A65" s="276" t="s">
        <v>92</v>
      </c>
      <c r="B65" s="172">
        <f>SUM(B63:B64)</f>
        <v>13776</v>
      </c>
      <c r="C65" s="172">
        <f>SUM(C63:C64)</f>
        <v>7799</v>
      </c>
      <c r="D65" s="172">
        <f>SUM(D63:D64)</f>
        <v>14582</v>
      </c>
    </row>
    <row r="66" spans="1:4" x14ac:dyDescent="0.2">
      <c r="D66" s="160"/>
    </row>
    <row r="67" spans="1:4" x14ac:dyDescent="0.2">
      <c r="A67" s="6"/>
      <c r="B67" s="6"/>
      <c r="C67" s="6"/>
      <c r="D67" s="160"/>
    </row>
    <row r="80" spans="1:4" x14ac:dyDescent="0.2">
      <c r="D80" s="160"/>
    </row>
  </sheetData>
  <phoneticPr fontId="9" type="noConversion"/>
  <pageMargins left="0.75" right="0.75" top="0.44" bottom="0.39" header="0.4921259845" footer="0.22"/>
  <pageSetup paperSize="9" scale="8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M111"/>
  <sheetViews>
    <sheetView zoomScaleNormal="100" workbookViewId="0"/>
  </sheetViews>
  <sheetFormatPr defaultRowHeight="12.75" x14ac:dyDescent="0.2"/>
  <cols>
    <col min="1" max="1" width="28" style="39" customWidth="1"/>
    <col min="2" max="2" width="9.42578125" style="39" customWidth="1"/>
    <col min="3" max="3" width="11.85546875" style="39" customWidth="1"/>
    <col min="4" max="4" width="10.28515625" style="39" customWidth="1"/>
    <col min="5" max="5" width="9.28515625" style="39" customWidth="1"/>
    <col min="6" max="6" width="11.7109375" style="39" customWidth="1"/>
    <col min="7" max="7" width="9.28515625" style="39" customWidth="1"/>
    <col min="8" max="8" width="11" style="39" customWidth="1"/>
    <col min="9" max="10" width="9.28515625" style="39" customWidth="1"/>
    <col min="11" max="16384" width="9.140625" style="39"/>
  </cols>
  <sheetData>
    <row r="1" spans="1:12" x14ac:dyDescent="0.2">
      <c r="A1" s="284" t="s">
        <v>109</v>
      </c>
      <c r="B1" s="284"/>
      <c r="C1" s="284"/>
      <c r="D1" s="284"/>
      <c r="E1" s="284"/>
      <c r="F1" s="284"/>
    </row>
    <row r="3" spans="1:12" ht="15.75" x14ac:dyDescent="0.25">
      <c r="A3" s="127" t="s">
        <v>195</v>
      </c>
      <c r="B3" s="127"/>
      <c r="C3" s="127"/>
      <c r="D3" s="127"/>
    </row>
    <row r="4" spans="1:12" x14ac:dyDescent="0.2">
      <c r="B4" s="60"/>
      <c r="C4" s="60"/>
      <c r="D4" s="60"/>
      <c r="E4" s="28"/>
      <c r="F4" s="28"/>
      <c r="G4" s="28"/>
      <c r="H4" s="28"/>
      <c r="I4" s="28"/>
      <c r="J4" s="28"/>
    </row>
    <row r="5" spans="1:12" x14ac:dyDescent="0.2">
      <c r="A5" s="60" t="s">
        <v>110</v>
      </c>
      <c r="B5" s="60"/>
      <c r="C5" s="60"/>
      <c r="D5" s="60"/>
      <c r="E5" s="28"/>
      <c r="F5" s="28"/>
      <c r="G5" s="28"/>
      <c r="H5" s="28"/>
      <c r="I5" s="28"/>
      <c r="J5" s="28"/>
    </row>
    <row r="6" spans="1:12" x14ac:dyDescent="0.2">
      <c r="A6" s="60"/>
      <c r="B6" s="60"/>
      <c r="C6" s="60"/>
      <c r="D6" s="60"/>
      <c r="E6" s="28"/>
      <c r="F6" s="222"/>
      <c r="G6" s="28"/>
      <c r="H6" s="28"/>
      <c r="I6" s="28"/>
      <c r="J6" s="28"/>
    </row>
    <row r="7" spans="1:12" x14ac:dyDescent="0.2">
      <c r="A7" s="28"/>
      <c r="B7" s="28"/>
      <c r="C7" s="52" t="s">
        <v>268</v>
      </c>
      <c r="D7" s="198"/>
      <c r="E7" s="28"/>
      <c r="F7" s="52" t="s">
        <v>227</v>
      </c>
      <c r="G7" s="28"/>
      <c r="H7" s="98"/>
      <c r="I7" s="28"/>
      <c r="J7" s="28"/>
    </row>
    <row r="8" spans="1:12" ht="38.25" x14ac:dyDescent="0.2">
      <c r="A8" s="285" t="s">
        <v>93</v>
      </c>
      <c r="B8" s="100" t="s">
        <v>185</v>
      </c>
      <c r="C8" s="100" t="s">
        <v>187</v>
      </c>
      <c r="D8" s="199" t="s">
        <v>92</v>
      </c>
      <c r="E8" s="100" t="s">
        <v>185</v>
      </c>
      <c r="F8" s="100" t="s">
        <v>187</v>
      </c>
      <c r="G8" s="100" t="s">
        <v>92</v>
      </c>
      <c r="H8" s="99" t="s">
        <v>188</v>
      </c>
      <c r="I8" s="28"/>
      <c r="J8" s="28"/>
    </row>
    <row r="9" spans="1:12" x14ac:dyDescent="0.2">
      <c r="A9" s="28"/>
      <c r="B9" s="28"/>
      <c r="C9" s="42"/>
      <c r="D9" s="198"/>
      <c r="E9" s="28"/>
      <c r="F9" s="42"/>
      <c r="G9" s="42"/>
      <c r="H9" s="97"/>
      <c r="I9" s="28"/>
      <c r="J9" s="28"/>
    </row>
    <row r="10" spans="1:12" x14ac:dyDescent="0.2">
      <c r="A10" s="286" t="s">
        <v>111</v>
      </c>
      <c r="B10" s="112">
        <v>59107</v>
      </c>
      <c r="C10" s="114">
        <f>1094</f>
        <v>1094</v>
      </c>
      <c r="D10" s="301">
        <f>B10+C10</f>
        <v>60201</v>
      </c>
      <c r="E10" s="112">
        <v>63772</v>
      </c>
      <c r="F10" s="114">
        <v>1695</v>
      </c>
      <c r="G10" s="114">
        <v>65467</v>
      </c>
      <c r="H10" s="113">
        <f>(D10-G10)/G10*100</f>
        <v>-8.0437472314295757</v>
      </c>
      <c r="I10" s="28"/>
      <c r="J10" s="28"/>
    </row>
    <row r="11" spans="1:12" x14ac:dyDescent="0.2">
      <c r="A11" s="286" t="s">
        <v>275</v>
      </c>
      <c r="B11" s="112">
        <v>13080</v>
      </c>
      <c r="C11" s="114">
        <f>650</f>
        <v>650</v>
      </c>
      <c r="D11" s="301">
        <f>B11+C11</f>
        <v>13730</v>
      </c>
      <c r="E11" s="112">
        <v>12189</v>
      </c>
      <c r="F11" s="114">
        <v>734</v>
      </c>
      <c r="G11" s="114">
        <v>12923</v>
      </c>
      <c r="H11" s="113">
        <f>(D11-G11)/G11*100</f>
        <v>6.2446800278573082</v>
      </c>
      <c r="I11" s="28"/>
      <c r="J11" s="28"/>
    </row>
    <row r="12" spans="1:12" x14ac:dyDescent="0.2">
      <c r="A12" s="286" t="s">
        <v>276</v>
      </c>
      <c r="B12" s="112">
        <v>74791</v>
      </c>
      <c r="C12" s="114">
        <f>1005</f>
        <v>1005</v>
      </c>
      <c r="D12" s="301">
        <f>B12+C12</f>
        <v>75796</v>
      </c>
      <c r="E12" s="112">
        <v>78786</v>
      </c>
      <c r="F12" s="114">
        <v>834</v>
      </c>
      <c r="G12" s="114">
        <v>79620</v>
      </c>
      <c r="H12" s="113">
        <f>(D12-G12)/G12*100</f>
        <v>-4.8028133634765133</v>
      </c>
      <c r="I12" s="28"/>
      <c r="J12" s="28"/>
    </row>
    <row r="13" spans="1:12" x14ac:dyDescent="0.2">
      <c r="A13" s="286" t="s">
        <v>203</v>
      </c>
      <c r="B13" s="112">
        <v>20743</v>
      </c>
      <c r="C13" s="114">
        <f>1027</f>
        <v>1027</v>
      </c>
      <c r="D13" s="301">
        <f>B13+C13</f>
        <v>21770</v>
      </c>
      <c r="E13" s="112">
        <v>16539</v>
      </c>
      <c r="F13" s="114">
        <v>1045</v>
      </c>
      <c r="G13" s="114">
        <v>17584</v>
      </c>
      <c r="H13" s="113">
        <f>(D13-G13)/G13*100</f>
        <v>23.805732484076433</v>
      </c>
      <c r="I13" s="28"/>
      <c r="J13" s="28"/>
    </row>
    <row r="14" spans="1:12" x14ac:dyDescent="0.2">
      <c r="A14" s="287" t="s">
        <v>186</v>
      </c>
      <c r="B14" s="115"/>
      <c r="C14" s="115">
        <v>-3776</v>
      </c>
      <c r="D14" s="177">
        <f>B14+C14</f>
        <v>-3776</v>
      </c>
      <c r="E14" s="115"/>
      <c r="F14" s="115">
        <v>-4308</v>
      </c>
      <c r="G14" s="115">
        <v>-4308</v>
      </c>
      <c r="H14" s="116"/>
      <c r="I14" s="28"/>
      <c r="J14" s="28"/>
    </row>
    <row r="15" spans="1:12" x14ac:dyDescent="0.2">
      <c r="A15" s="28" t="s">
        <v>92</v>
      </c>
      <c r="B15" s="1">
        <f t="shared" ref="B15:G15" si="0">SUM(B10:B14)</f>
        <v>167721</v>
      </c>
      <c r="C15" s="1">
        <f t="shared" si="0"/>
        <v>0</v>
      </c>
      <c r="D15" s="200">
        <f t="shared" si="0"/>
        <v>167721</v>
      </c>
      <c r="E15" s="1">
        <f t="shared" si="0"/>
        <v>171286</v>
      </c>
      <c r="F15" s="1">
        <f t="shared" si="0"/>
        <v>0</v>
      </c>
      <c r="G15" s="1">
        <f t="shared" si="0"/>
        <v>171286</v>
      </c>
      <c r="H15" s="113">
        <f>(D15-G15)/G15*100</f>
        <v>-2.081314293053723</v>
      </c>
      <c r="I15" s="28"/>
      <c r="J15" s="28"/>
    </row>
    <row r="16" spans="1:12" x14ac:dyDescent="0.2">
      <c r="A16" s="28"/>
      <c r="B16" s="1"/>
      <c r="C16" s="1"/>
      <c r="D16" s="1"/>
      <c r="E16" s="41"/>
      <c r="F16" s="41"/>
      <c r="G16" s="41"/>
      <c r="H16" s="149"/>
      <c r="I16" s="28"/>
      <c r="J16" s="1"/>
      <c r="L16" s="35"/>
    </row>
    <row r="17" spans="1:10" x14ac:dyDescent="0.2">
      <c r="A17" s="28"/>
      <c r="B17" s="1"/>
      <c r="C17" s="1"/>
      <c r="D17" s="1"/>
      <c r="E17" s="41"/>
      <c r="F17" s="222"/>
      <c r="G17" s="41"/>
      <c r="H17" s="149"/>
      <c r="I17" s="28"/>
      <c r="J17" s="28"/>
    </row>
    <row r="18" spans="1:10" x14ac:dyDescent="0.2">
      <c r="A18" s="28"/>
      <c r="B18" s="28"/>
      <c r="C18" s="52" t="s">
        <v>254</v>
      </c>
      <c r="D18" s="28"/>
      <c r="E18" s="97"/>
      <c r="F18" s="52"/>
      <c r="G18" s="42"/>
      <c r="H18" s="203"/>
      <c r="I18" s="28"/>
      <c r="J18" s="28"/>
    </row>
    <row r="19" spans="1:10" ht="25.5" x14ac:dyDescent="0.2">
      <c r="A19" s="285" t="s">
        <v>93</v>
      </c>
      <c r="B19" s="100" t="s">
        <v>185</v>
      </c>
      <c r="C19" s="100" t="s">
        <v>187</v>
      </c>
      <c r="D19" s="100" t="s">
        <v>92</v>
      </c>
      <c r="E19" s="201"/>
      <c r="F19" s="202"/>
      <c r="G19" s="202"/>
      <c r="H19" s="202"/>
      <c r="I19" s="28"/>
      <c r="J19" s="28"/>
    </row>
    <row r="20" spans="1:10" x14ac:dyDescent="0.2">
      <c r="A20" s="28"/>
      <c r="B20" s="28"/>
      <c r="C20" s="42"/>
      <c r="D20" s="42"/>
      <c r="E20" s="97"/>
      <c r="F20" s="42"/>
      <c r="G20" s="42"/>
      <c r="H20" s="42"/>
      <c r="I20" s="28"/>
      <c r="J20" s="28"/>
    </row>
    <row r="21" spans="1:10" x14ac:dyDescent="0.2">
      <c r="A21" s="286" t="s">
        <v>111</v>
      </c>
      <c r="B21" s="112">
        <v>259791</v>
      </c>
      <c r="C21" s="114">
        <v>5870</v>
      </c>
      <c r="D21" s="114">
        <f>SUM(B21:C21)</f>
        <v>265661</v>
      </c>
      <c r="E21" s="302"/>
      <c r="F21" s="114"/>
      <c r="G21" s="114"/>
      <c r="H21" s="149"/>
      <c r="I21" s="28"/>
      <c r="J21" s="28"/>
    </row>
    <row r="22" spans="1:10" x14ac:dyDescent="0.2">
      <c r="A22" s="286" t="s">
        <v>275</v>
      </c>
      <c r="B22" s="112">
        <v>66863</v>
      </c>
      <c r="C22" s="114">
        <v>3133</v>
      </c>
      <c r="D22" s="114">
        <f>SUM(B22:C22)</f>
        <v>69996</v>
      </c>
      <c r="E22" s="302"/>
      <c r="F22" s="114"/>
      <c r="G22" s="114"/>
      <c r="H22" s="149"/>
      <c r="I22" s="28"/>
      <c r="J22" s="28"/>
    </row>
    <row r="23" spans="1:10" x14ac:dyDescent="0.2">
      <c r="A23" s="286" t="s">
        <v>276</v>
      </c>
      <c r="B23" s="112">
        <v>295451</v>
      </c>
      <c r="C23" s="114">
        <v>4042</v>
      </c>
      <c r="D23" s="114">
        <f>SUM(B23:C23)</f>
        <v>299493</v>
      </c>
      <c r="E23" s="302"/>
      <c r="F23" s="114"/>
      <c r="G23" s="114"/>
      <c r="H23" s="149"/>
      <c r="I23" s="28"/>
      <c r="J23" s="28"/>
    </row>
    <row r="24" spans="1:10" x14ac:dyDescent="0.2">
      <c r="A24" s="286" t="s">
        <v>203</v>
      </c>
      <c r="B24" s="112">
        <v>51880</v>
      </c>
      <c r="C24" s="114">
        <v>4067</v>
      </c>
      <c r="D24" s="114">
        <f>SUM(B24:C24)</f>
        <v>55947</v>
      </c>
      <c r="E24" s="302"/>
      <c r="F24" s="114"/>
      <c r="G24" s="114"/>
      <c r="H24" s="149"/>
      <c r="I24" s="28"/>
      <c r="J24" s="28"/>
    </row>
    <row r="25" spans="1:10" x14ac:dyDescent="0.2">
      <c r="A25" s="287" t="s">
        <v>186</v>
      </c>
      <c r="B25" s="115"/>
      <c r="C25" s="115">
        <v>-17112</v>
      </c>
      <c r="D25" s="115">
        <f>SUM(B25:C25)</f>
        <v>-17112</v>
      </c>
      <c r="E25" s="302"/>
      <c r="F25" s="114"/>
      <c r="G25" s="114"/>
      <c r="H25" s="149"/>
      <c r="I25" s="28"/>
      <c r="J25" s="28"/>
    </row>
    <row r="26" spans="1:10" x14ac:dyDescent="0.2">
      <c r="A26" s="28" t="s">
        <v>92</v>
      </c>
      <c r="B26" s="1">
        <f>SUM(B21:B25)</f>
        <v>673985</v>
      </c>
      <c r="C26" s="1">
        <f>SUM(C21:C25)</f>
        <v>0</v>
      </c>
      <c r="D26" s="1">
        <f>SUM(D21:D25)</f>
        <v>673985</v>
      </c>
      <c r="E26" s="111"/>
      <c r="F26" s="41"/>
      <c r="G26" s="41"/>
      <c r="H26" s="149"/>
      <c r="I26" s="28"/>
      <c r="J26" s="28"/>
    </row>
    <row r="27" spans="1:10" x14ac:dyDescent="0.2">
      <c r="A27" s="28"/>
      <c r="B27" s="1"/>
      <c r="C27" s="1"/>
      <c r="D27" s="1"/>
      <c r="E27" s="41"/>
      <c r="F27" s="41"/>
      <c r="G27" s="41"/>
      <c r="H27" s="149"/>
      <c r="I27" s="28"/>
      <c r="J27" s="28"/>
    </row>
    <row r="28" spans="1:10" x14ac:dyDescent="0.2">
      <c r="A28" s="28"/>
      <c r="B28" s="1"/>
      <c r="C28" s="222"/>
      <c r="D28" s="1"/>
      <c r="E28" s="41"/>
      <c r="F28" s="41"/>
      <c r="G28" s="41"/>
      <c r="H28" s="149"/>
      <c r="I28" s="28"/>
      <c r="J28" s="28"/>
    </row>
    <row r="29" spans="1:10" hidden="1" x14ac:dyDescent="0.2">
      <c r="A29" s="28"/>
      <c r="B29" s="28"/>
      <c r="C29" s="52" t="s">
        <v>202</v>
      </c>
      <c r="D29" s="28"/>
      <c r="E29" s="28"/>
      <c r="F29" s="28"/>
      <c r="G29" s="28"/>
      <c r="H29" s="28"/>
      <c r="I29" s="28"/>
      <c r="J29" s="28"/>
    </row>
    <row r="30" spans="1:10" ht="25.5" hidden="1" x14ac:dyDescent="0.2">
      <c r="A30" s="285" t="s">
        <v>93</v>
      </c>
      <c r="B30" s="29" t="s">
        <v>185</v>
      </c>
      <c r="C30" s="100" t="s">
        <v>187</v>
      </c>
      <c r="D30" s="29" t="s">
        <v>92</v>
      </c>
      <c r="I30" s="28"/>
      <c r="J30" s="28"/>
    </row>
    <row r="31" spans="1:10" hidden="1" x14ac:dyDescent="0.2">
      <c r="A31" s="28"/>
      <c r="B31" s="28"/>
      <c r="C31" s="42"/>
      <c r="D31" s="42"/>
      <c r="I31" s="28"/>
      <c r="J31" s="28"/>
    </row>
    <row r="32" spans="1:10" hidden="1" x14ac:dyDescent="0.2">
      <c r="A32" s="286" t="s">
        <v>111</v>
      </c>
      <c r="B32" s="112"/>
      <c r="C32" s="114"/>
      <c r="D32" s="114">
        <f>SUM(B32:C32)</f>
        <v>0</v>
      </c>
      <c r="I32" s="28"/>
      <c r="J32" s="28"/>
    </row>
    <row r="33" spans="1:13" hidden="1" x14ac:dyDescent="0.2">
      <c r="A33" s="286" t="s">
        <v>211</v>
      </c>
      <c r="B33" s="112"/>
      <c r="C33" s="114"/>
      <c r="D33" s="114">
        <f>SUM(B33:C33)</f>
        <v>0</v>
      </c>
      <c r="I33" s="28"/>
      <c r="J33" s="28"/>
    </row>
    <row r="34" spans="1:13" hidden="1" x14ac:dyDescent="0.2">
      <c r="A34" s="286" t="s">
        <v>210</v>
      </c>
      <c r="B34" s="112"/>
      <c r="C34" s="114"/>
      <c r="D34" s="114">
        <f>SUM(B34:C34)</f>
        <v>0</v>
      </c>
      <c r="I34" s="28"/>
      <c r="J34" s="28"/>
    </row>
    <row r="35" spans="1:13" hidden="1" x14ac:dyDescent="0.2">
      <c r="A35" s="286" t="s">
        <v>203</v>
      </c>
      <c r="B35" s="112"/>
      <c r="C35" s="114"/>
      <c r="D35" s="114">
        <f>SUM(B35:C35)</f>
        <v>0</v>
      </c>
      <c r="I35" s="28"/>
      <c r="J35" s="28"/>
    </row>
    <row r="36" spans="1:13" hidden="1" x14ac:dyDescent="0.2">
      <c r="A36" s="287" t="s">
        <v>186</v>
      </c>
      <c r="B36" s="115"/>
      <c r="C36" s="115"/>
      <c r="D36" s="115">
        <f>SUM(B36:C36)</f>
        <v>0</v>
      </c>
      <c r="I36" s="28"/>
      <c r="J36" s="28"/>
    </row>
    <row r="37" spans="1:13" hidden="1" x14ac:dyDescent="0.2">
      <c r="A37" s="28" t="s">
        <v>92</v>
      </c>
      <c r="B37" s="1">
        <f>SUM(B32:B36)</f>
        <v>0</v>
      </c>
      <c r="C37" s="1">
        <f>SUM(C32:C36)</f>
        <v>0</v>
      </c>
      <c r="D37" s="1">
        <f>SUM(D32:D36)</f>
        <v>0</v>
      </c>
      <c r="I37" s="28"/>
      <c r="J37" s="28"/>
    </row>
    <row r="38" spans="1:13" hidden="1" x14ac:dyDescent="0.2">
      <c r="A38" s="60"/>
      <c r="B38" s="60"/>
      <c r="C38" s="60"/>
      <c r="D38" s="60"/>
      <c r="E38" s="28"/>
      <c r="F38" s="28"/>
      <c r="G38" s="28"/>
      <c r="H38" s="28"/>
      <c r="I38" s="28"/>
      <c r="J38" s="28"/>
    </row>
    <row r="39" spans="1:13" x14ac:dyDescent="0.2">
      <c r="A39" s="28"/>
      <c r="B39" s="28"/>
      <c r="C39" s="28"/>
      <c r="D39" s="28"/>
      <c r="E39" s="28"/>
      <c r="F39" s="28"/>
      <c r="G39" s="28"/>
      <c r="H39" s="28"/>
      <c r="I39" s="42"/>
      <c r="J39" s="42"/>
    </row>
    <row r="40" spans="1:13" x14ac:dyDescent="0.2">
      <c r="A40" s="60" t="s">
        <v>114</v>
      </c>
      <c r="B40" s="60"/>
      <c r="C40" s="60"/>
      <c r="D40" s="60"/>
      <c r="E40" s="28"/>
      <c r="F40" s="28"/>
      <c r="G40" s="28"/>
      <c r="H40" s="28"/>
      <c r="I40" s="42"/>
      <c r="J40" s="42"/>
    </row>
    <row r="41" spans="1:13" x14ac:dyDescent="0.2">
      <c r="A41" s="28"/>
      <c r="B41" s="28"/>
      <c r="C41" s="28"/>
      <c r="D41" s="222"/>
      <c r="E41" s="60"/>
      <c r="F41" s="222"/>
      <c r="G41" s="61"/>
      <c r="H41" s="222"/>
      <c r="I41" s="140"/>
      <c r="J41" s="222"/>
    </row>
    <row r="42" spans="1:13" x14ac:dyDescent="0.2">
      <c r="A42" s="285" t="s">
        <v>93</v>
      </c>
      <c r="B42" s="27" t="s">
        <v>268</v>
      </c>
      <c r="C42" s="29" t="s">
        <v>0</v>
      </c>
      <c r="D42" s="27" t="s">
        <v>227</v>
      </c>
      <c r="E42" s="29" t="s">
        <v>0</v>
      </c>
      <c r="F42" s="27" t="s">
        <v>254</v>
      </c>
      <c r="G42" s="29" t="s">
        <v>0</v>
      </c>
      <c r="H42" s="52"/>
      <c r="I42" s="140"/>
      <c r="J42" s="52"/>
      <c r="K42" s="140"/>
      <c r="L42" s="52"/>
      <c r="M42" s="140"/>
    </row>
    <row r="43" spans="1:13" x14ac:dyDescent="0.2">
      <c r="A43" s="28"/>
      <c r="B43" s="28"/>
      <c r="C43" s="50"/>
      <c r="D43" s="28"/>
      <c r="E43" s="28"/>
      <c r="F43" s="28"/>
      <c r="G43" s="50"/>
      <c r="H43" s="41"/>
      <c r="I43" s="42"/>
      <c r="J43" s="42"/>
      <c r="K43" s="42"/>
      <c r="L43" s="42"/>
      <c r="M43" s="42"/>
    </row>
    <row r="44" spans="1:13" x14ac:dyDescent="0.2">
      <c r="A44" s="286" t="s">
        <v>111</v>
      </c>
      <c r="B44" s="112">
        <v>6224</v>
      </c>
      <c r="C44" s="33">
        <f>B44/D10*100</f>
        <v>10.338698692712747</v>
      </c>
      <c r="D44" s="112">
        <v>4272</v>
      </c>
      <c r="E44" s="30">
        <f>D44/G10*100</f>
        <v>6.5254250232941793</v>
      </c>
      <c r="F44" s="112">
        <v>34251</v>
      </c>
      <c r="G44" s="33">
        <f>F44/D21*100</f>
        <v>12.892746771261118</v>
      </c>
      <c r="H44" s="41"/>
      <c r="I44" s="141"/>
      <c r="J44" s="41"/>
      <c r="K44" s="141"/>
      <c r="L44" s="41"/>
      <c r="M44" s="141"/>
    </row>
    <row r="45" spans="1:13" x14ac:dyDescent="0.2">
      <c r="A45" s="286" t="s">
        <v>275</v>
      </c>
      <c r="B45" s="112">
        <v>-519</v>
      </c>
      <c r="C45" s="33">
        <f>B45/D11*100</f>
        <v>-3.7800436999271665</v>
      </c>
      <c r="D45" s="112">
        <v>-1257</v>
      </c>
      <c r="E45" s="30">
        <f>D45/G11*100</f>
        <v>-9.7268436121643589</v>
      </c>
      <c r="F45" s="112">
        <v>3892</v>
      </c>
      <c r="G45" s="33">
        <f>F45/D22*100</f>
        <v>5.5603177324418533</v>
      </c>
      <c r="H45" s="41"/>
      <c r="I45" s="141"/>
      <c r="J45" s="41"/>
      <c r="K45" s="141"/>
      <c r="L45" s="41"/>
      <c r="M45" s="141"/>
    </row>
    <row r="46" spans="1:13" x14ac:dyDescent="0.2">
      <c r="A46" s="286" t="s">
        <v>276</v>
      </c>
      <c r="B46" s="112">
        <v>429</v>
      </c>
      <c r="C46" s="33">
        <f>B46/D12*100</f>
        <v>0.56599292838672222</v>
      </c>
      <c r="D46" s="112">
        <v>1596</v>
      </c>
      <c r="E46" s="30">
        <f>D46/G12*100</f>
        <v>2.0045214770158251</v>
      </c>
      <c r="F46" s="112">
        <v>12980</v>
      </c>
      <c r="G46" s="33">
        <f>F46/D23*100</f>
        <v>4.3339911116453473</v>
      </c>
      <c r="H46" s="41"/>
      <c r="I46" s="141"/>
      <c r="J46" s="41"/>
      <c r="K46" s="141"/>
      <c r="L46" s="41"/>
      <c r="M46" s="141"/>
    </row>
    <row r="47" spans="1:13" x14ac:dyDescent="0.2">
      <c r="A47" s="286" t="s">
        <v>203</v>
      </c>
      <c r="B47" s="112">
        <v>967</v>
      </c>
      <c r="C47" s="33">
        <f>B47/D13*100</f>
        <v>4.4418925126320623</v>
      </c>
      <c r="D47" s="112">
        <v>787</v>
      </c>
      <c r="E47" s="30">
        <f>D47/G13*100</f>
        <v>4.4756596906278441</v>
      </c>
      <c r="F47" s="112">
        <v>-61</v>
      </c>
      <c r="G47" s="33">
        <f>F47/D24*100</f>
        <v>-0.10903176220351403</v>
      </c>
      <c r="H47" s="41"/>
      <c r="I47" s="141"/>
      <c r="J47" s="41"/>
      <c r="K47" s="141"/>
      <c r="L47" s="41"/>
      <c r="M47" s="141"/>
    </row>
    <row r="48" spans="1:13" x14ac:dyDescent="0.2">
      <c r="A48" s="119" t="s">
        <v>112</v>
      </c>
      <c r="B48" s="115">
        <f>-798-6+1</f>
        <v>-803</v>
      </c>
      <c r="C48" s="178"/>
      <c r="D48" s="115">
        <v>-465</v>
      </c>
      <c r="E48" s="31"/>
      <c r="F48" s="115">
        <v>-2671</v>
      </c>
      <c r="G48" s="188" t="s">
        <v>235</v>
      </c>
      <c r="H48" s="41"/>
      <c r="I48" s="141"/>
      <c r="J48" s="41"/>
      <c r="K48" s="141"/>
      <c r="L48" s="41"/>
      <c r="M48" s="141"/>
    </row>
    <row r="49" spans="1:13" x14ac:dyDescent="0.2">
      <c r="A49" s="28" t="s">
        <v>92</v>
      </c>
      <c r="B49" s="1">
        <f>SUM(B44:B48)</f>
        <v>6298</v>
      </c>
      <c r="C49" s="51">
        <f>B49/D15*100</f>
        <v>3.7550455816504789</v>
      </c>
      <c r="D49" s="1">
        <f>SUM(D44:D48)</f>
        <v>4933</v>
      </c>
      <c r="E49" s="30">
        <f>D49/G15*100</f>
        <v>2.8799785154653623</v>
      </c>
      <c r="F49" s="1">
        <f>SUM(F44:F48)</f>
        <v>48391</v>
      </c>
      <c r="G49" s="33">
        <f>F49/D26*100</f>
        <v>7.1798333790811366</v>
      </c>
      <c r="H49" s="41"/>
      <c r="I49" s="141"/>
      <c r="J49" s="41"/>
      <c r="K49" s="141"/>
      <c r="L49" s="41"/>
      <c r="M49" s="141"/>
    </row>
    <row r="50" spans="1:13" x14ac:dyDescent="0.2">
      <c r="A50" s="119" t="s">
        <v>121</v>
      </c>
      <c r="B50" s="2">
        <v>-408</v>
      </c>
      <c r="C50" s="178"/>
      <c r="D50" s="2">
        <v>-960</v>
      </c>
      <c r="E50" s="2"/>
      <c r="F50" s="2">
        <v>-5396</v>
      </c>
      <c r="G50" s="178"/>
      <c r="H50" s="41"/>
      <c r="I50" s="41"/>
      <c r="J50" s="41"/>
      <c r="K50" s="41" t="s">
        <v>235</v>
      </c>
      <c r="L50" s="41"/>
      <c r="M50" s="288"/>
    </row>
    <row r="51" spans="1:13" x14ac:dyDescent="0.2">
      <c r="A51" s="39" t="s">
        <v>11</v>
      </c>
      <c r="B51" s="1">
        <f>SUM(B49:B50)</f>
        <v>5890</v>
      </c>
      <c r="C51" s="28"/>
      <c r="D51" s="1">
        <f>SUM(D49:D50)</f>
        <v>3973</v>
      </c>
      <c r="E51" s="1"/>
      <c r="F51" s="1">
        <f>SUM(F49:F50)</f>
        <v>42995</v>
      </c>
      <c r="G51" s="28"/>
      <c r="H51" s="41"/>
      <c r="I51" s="41"/>
      <c r="J51" s="41"/>
      <c r="K51" s="41"/>
      <c r="L51" s="41"/>
      <c r="M51" s="288"/>
    </row>
    <row r="52" spans="1:13" x14ac:dyDescent="0.2">
      <c r="A52" s="28"/>
      <c r="B52" s="28"/>
      <c r="C52" s="28"/>
      <c r="D52" s="28"/>
      <c r="E52" s="1"/>
      <c r="F52" s="289"/>
      <c r="G52" s="289"/>
      <c r="H52" s="290"/>
      <c r="I52" s="1"/>
      <c r="J52" s="289"/>
    </row>
    <row r="53" spans="1:13" x14ac:dyDescent="0.2">
      <c r="A53" s="291" t="s">
        <v>196</v>
      </c>
      <c r="B53" s="291" t="s">
        <v>235</v>
      </c>
      <c r="C53" s="291"/>
      <c r="D53" s="291"/>
      <c r="E53" s="291"/>
      <c r="F53" s="291"/>
    </row>
    <row r="54" spans="1:13" x14ac:dyDescent="0.2">
      <c r="C54" s="222"/>
      <c r="D54" s="222"/>
      <c r="E54" s="292"/>
      <c r="F54" s="292"/>
      <c r="G54" s="35"/>
    </row>
    <row r="55" spans="1:13" x14ac:dyDescent="0.2">
      <c r="A55" s="293" t="s">
        <v>93</v>
      </c>
      <c r="B55" s="124" t="s">
        <v>270</v>
      </c>
      <c r="C55" s="124" t="s">
        <v>269</v>
      </c>
      <c r="D55" s="124" t="s">
        <v>255</v>
      </c>
      <c r="E55" s="294"/>
      <c r="F55" s="294"/>
      <c r="G55" s="38"/>
    </row>
    <row r="56" spans="1:13" x14ac:dyDescent="0.2">
      <c r="A56" s="295"/>
      <c r="E56" s="296"/>
      <c r="F56" s="296"/>
      <c r="G56" s="38"/>
    </row>
    <row r="57" spans="1:13" x14ac:dyDescent="0.2">
      <c r="A57" s="291" t="s">
        <v>115</v>
      </c>
      <c r="E57" s="297"/>
      <c r="F57" s="297"/>
      <c r="G57" s="38"/>
    </row>
    <row r="58" spans="1:13" x14ac:dyDescent="0.2">
      <c r="A58" s="286" t="s">
        <v>111</v>
      </c>
      <c r="B58" s="35">
        <v>219678</v>
      </c>
      <c r="C58" s="35">
        <v>274680</v>
      </c>
      <c r="D58" s="35">
        <v>228457</v>
      </c>
      <c r="E58" s="36"/>
      <c r="F58" s="36"/>
      <c r="G58" s="38"/>
    </row>
    <row r="59" spans="1:13" x14ac:dyDescent="0.2">
      <c r="A59" s="286" t="s">
        <v>275</v>
      </c>
      <c r="B59" s="35">
        <v>70262</v>
      </c>
      <c r="C59" s="35">
        <v>73902</v>
      </c>
      <c r="D59" s="35">
        <v>81573</v>
      </c>
      <c r="E59" s="36"/>
      <c r="F59" s="36"/>
      <c r="G59" s="38"/>
    </row>
    <row r="60" spans="1:13" x14ac:dyDescent="0.2">
      <c r="A60" s="286" t="s">
        <v>276</v>
      </c>
      <c r="B60" s="35">
        <v>115051</v>
      </c>
      <c r="C60" s="35">
        <v>112002</v>
      </c>
      <c r="D60" s="35">
        <v>105718</v>
      </c>
      <c r="E60" s="36"/>
      <c r="F60" s="36"/>
      <c r="G60" s="38"/>
    </row>
    <row r="61" spans="1:13" x14ac:dyDescent="0.2">
      <c r="A61" s="286" t="s">
        <v>203</v>
      </c>
      <c r="B61" s="35">
        <v>29721</v>
      </c>
      <c r="C61" s="35">
        <v>29966</v>
      </c>
      <c r="D61" s="35">
        <v>30179</v>
      </c>
      <c r="E61" s="36"/>
      <c r="F61" s="36"/>
      <c r="G61" s="38"/>
    </row>
    <row r="62" spans="1:13" x14ac:dyDescent="0.2">
      <c r="A62" s="38" t="s">
        <v>112</v>
      </c>
      <c r="B62" s="35">
        <v>15970</v>
      </c>
      <c r="C62" s="35">
        <v>2057</v>
      </c>
      <c r="D62" s="35">
        <v>9853</v>
      </c>
      <c r="E62" s="36"/>
      <c r="F62" s="36"/>
      <c r="G62" s="38"/>
    </row>
    <row r="63" spans="1:13" x14ac:dyDescent="0.2">
      <c r="A63" s="119" t="s">
        <v>116</v>
      </c>
      <c r="B63" s="37">
        <v>25791</v>
      </c>
      <c r="C63" s="37">
        <v>20194</v>
      </c>
      <c r="D63" s="37">
        <v>25473</v>
      </c>
      <c r="E63" s="36"/>
      <c r="F63" s="36"/>
      <c r="G63" s="38"/>
    </row>
    <row r="64" spans="1:13" x14ac:dyDescent="0.2">
      <c r="A64" s="28" t="s">
        <v>193</v>
      </c>
      <c r="B64" s="35">
        <f>SUM(B58:B63)</f>
        <v>476473</v>
      </c>
      <c r="C64" s="35">
        <f>SUM(C58:C63)</f>
        <v>512801</v>
      </c>
      <c r="D64" s="35">
        <f>SUM(D58:D63)</f>
        <v>481253</v>
      </c>
      <c r="E64" s="36"/>
      <c r="F64" s="36"/>
      <c r="G64" s="38"/>
    </row>
    <row r="65" spans="1:8" x14ac:dyDescent="0.2">
      <c r="E65" s="36"/>
      <c r="F65" s="36"/>
      <c r="G65" s="38"/>
    </row>
    <row r="66" spans="1:8" x14ac:dyDescent="0.2">
      <c r="A66" s="291" t="s">
        <v>51</v>
      </c>
      <c r="B66" s="39" t="s">
        <v>235</v>
      </c>
      <c r="C66" s="39" t="s">
        <v>235</v>
      </c>
      <c r="D66" s="39" t="s">
        <v>235</v>
      </c>
      <c r="E66" s="297"/>
      <c r="F66" s="297"/>
      <c r="G66" s="38"/>
    </row>
    <row r="67" spans="1:8" x14ac:dyDescent="0.2">
      <c r="A67" s="286" t="s">
        <v>111</v>
      </c>
      <c r="B67" s="35">
        <v>45162</v>
      </c>
      <c r="C67" s="35">
        <v>41674</v>
      </c>
      <c r="D67" s="35">
        <v>42381</v>
      </c>
      <c r="E67" s="36"/>
      <c r="F67" s="36"/>
      <c r="G67" s="38"/>
    </row>
    <row r="68" spans="1:8" x14ac:dyDescent="0.2">
      <c r="A68" s="286" t="s">
        <v>275</v>
      </c>
      <c r="B68" s="36">
        <v>19524</v>
      </c>
      <c r="C68" s="36">
        <v>17449</v>
      </c>
      <c r="D68" s="36">
        <v>18687</v>
      </c>
      <c r="E68" s="36"/>
      <c r="F68" s="36"/>
      <c r="G68" s="38"/>
    </row>
    <row r="69" spans="1:8" x14ac:dyDescent="0.2">
      <c r="A69" s="286" t="s">
        <v>276</v>
      </c>
      <c r="B69" s="36">
        <v>55180</v>
      </c>
      <c r="C69" s="36">
        <v>52283</v>
      </c>
      <c r="D69" s="36">
        <v>50073</v>
      </c>
      <c r="E69" s="36"/>
      <c r="F69" s="36"/>
      <c r="G69" s="38"/>
    </row>
    <row r="70" spans="1:8" x14ac:dyDescent="0.2">
      <c r="A70" s="286" t="s">
        <v>203</v>
      </c>
      <c r="B70" s="36">
        <v>10826</v>
      </c>
      <c r="C70" s="36">
        <v>8592</v>
      </c>
      <c r="D70" s="36">
        <v>6094</v>
      </c>
      <c r="E70" s="36"/>
      <c r="F70" s="36"/>
      <c r="G70" s="38"/>
    </row>
    <row r="71" spans="1:8" x14ac:dyDescent="0.2">
      <c r="A71" s="38" t="s">
        <v>112</v>
      </c>
      <c r="B71" s="36">
        <v>1049</v>
      </c>
      <c r="C71" s="36">
        <v>1120</v>
      </c>
      <c r="D71" s="36">
        <v>1378</v>
      </c>
      <c r="E71" s="36"/>
      <c r="F71" s="36"/>
      <c r="G71" s="38"/>
    </row>
    <row r="72" spans="1:8" x14ac:dyDescent="0.2">
      <c r="A72" s="119" t="s">
        <v>117</v>
      </c>
      <c r="B72" s="37">
        <v>129772</v>
      </c>
      <c r="C72" s="37">
        <v>191171</v>
      </c>
      <c r="D72" s="37">
        <v>129637</v>
      </c>
      <c r="E72" s="36"/>
      <c r="F72" s="36"/>
      <c r="G72" s="38"/>
    </row>
    <row r="73" spans="1:8" x14ac:dyDescent="0.2">
      <c r="A73" s="28" t="s">
        <v>193</v>
      </c>
      <c r="B73" s="35">
        <f>SUM(B67:B72)</f>
        <v>261513</v>
      </c>
      <c r="C73" s="35">
        <f>SUM(C67:C72)</f>
        <v>312289</v>
      </c>
      <c r="D73" s="35">
        <f>SUM(D67:D72)</f>
        <v>248250</v>
      </c>
      <c r="E73" s="36"/>
      <c r="F73" s="36"/>
      <c r="G73" s="38"/>
    </row>
    <row r="74" spans="1:8" x14ac:dyDescent="0.2">
      <c r="C74" s="222"/>
      <c r="E74" s="222"/>
      <c r="F74" s="36"/>
      <c r="G74" s="35"/>
      <c r="H74" s="38"/>
    </row>
    <row r="75" spans="1:8" x14ac:dyDescent="0.2">
      <c r="A75" s="298">
        <v>1000</v>
      </c>
      <c r="B75" s="27" t="s">
        <v>268</v>
      </c>
      <c r="C75" s="27" t="s">
        <v>227</v>
      </c>
      <c r="D75" s="117" t="str">
        <f>F42</f>
        <v>1-12/2012</v>
      </c>
      <c r="E75" s="204"/>
      <c r="G75" s="38"/>
    </row>
    <row r="76" spans="1:8" x14ac:dyDescent="0.2">
      <c r="A76" s="291" t="s">
        <v>118</v>
      </c>
      <c r="C76" s="118"/>
      <c r="D76" s="118"/>
      <c r="E76" s="205"/>
      <c r="G76" s="38"/>
    </row>
    <row r="77" spans="1:8" x14ac:dyDescent="0.2">
      <c r="A77" s="286" t="s">
        <v>111</v>
      </c>
      <c r="B77" s="35">
        <v>2472</v>
      </c>
      <c r="C77" s="35">
        <v>4281</v>
      </c>
      <c r="D77" s="35">
        <v>16149</v>
      </c>
      <c r="E77" s="36"/>
      <c r="G77" s="36"/>
    </row>
    <row r="78" spans="1:8" x14ac:dyDescent="0.2">
      <c r="A78" s="286" t="s">
        <v>275</v>
      </c>
      <c r="B78" s="112">
        <v>514</v>
      </c>
      <c r="C78" s="112">
        <v>1901</v>
      </c>
      <c r="D78" s="112">
        <v>11272</v>
      </c>
      <c r="E78" s="114"/>
      <c r="G78" s="38"/>
    </row>
    <row r="79" spans="1:8" x14ac:dyDescent="0.2">
      <c r="A79" s="286" t="s">
        <v>276</v>
      </c>
      <c r="B79" s="112">
        <v>2695</v>
      </c>
      <c r="C79" s="112">
        <v>5192</v>
      </c>
      <c r="D79" s="112">
        <v>14727</v>
      </c>
      <c r="E79" s="114"/>
      <c r="G79" s="38"/>
    </row>
    <row r="80" spans="1:8" x14ac:dyDescent="0.2">
      <c r="A80" s="286" t="s">
        <v>203</v>
      </c>
      <c r="B80" s="36">
        <v>45</v>
      </c>
      <c r="C80" s="36">
        <v>97</v>
      </c>
      <c r="D80" s="36">
        <v>486</v>
      </c>
      <c r="E80" s="36"/>
      <c r="G80" s="38"/>
    </row>
    <row r="81" spans="1:8" x14ac:dyDescent="0.2">
      <c r="A81" s="119" t="s">
        <v>112</v>
      </c>
      <c r="B81" s="37">
        <v>193</v>
      </c>
      <c r="C81" s="37">
        <v>3</v>
      </c>
      <c r="D81" s="37">
        <v>6751</v>
      </c>
      <c r="E81" s="36"/>
      <c r="G81" s="38"/>
    </row>
    <row r="82" spans="1:8" x14ac:dyDescent="0.2">
      <c r="A82" s="28" t="s">
        <v>193</v>
      </c>
      <c r="B82" s="35">
        <f>SUM(B77:B81)</f>
        <v>5919</v>
      </c>
      <c r="C82" s="35">
        <f>SUM(C77:C81)</f>
        <v>11474</v>
      </c>
      <c r="D82" s="35">
        <f>SUM(D77:D81)</f>
        <v>49385</v>
      </c>
      <c r="E82" s="36"/>
      <c r="G82" s="36"/>
    </row>
    <row r="83" spans="1:8" x14ac:dyDescent="0.2">
      <c r="B83" s="35"/>
      <c r="C83" s="35"/>
      <c r="D83" s="35" t="s">
        <v>235</v>
      </c>
      <c r="E83" s="36"/>
      <c r="F83" s="38"/>
      <c r="G83" s="38"/>
    </row>
    <row r="84" spans="1:8" x14ac:dyDescent="0.2">
      <c r="A84" s="291" t="s">
        <v>119</v>
      </c>
      <c r="B84" s="118"/>
      <c r="C84" s="118"/>
      <c r="D84" s="118"/>
      <c r="E84" s="299"/>
      <c r="F84" s="297"/>
      <c r="G84" s="38"/>
    </row>
    <row r="85" spans="1:8" x14ac:dyDescent="0.2">
      <c r="A85" s="286" t="s">
        <v>111</v>
      </c>
      <c r="B85" s="35">
        <f>5536+26+33</f>
        <v>5595</v>
      </c>
      <c r="C85" s="35">
        <v>6362</v>
      </c>
      <c r="D85" s="35">
        <v>24690</v>
      </c>
      <c r="E85" s="36"/>
      <c r="F85" s="36"/>
      <c r="G85" s="38"/>
    </row>
    <row r="86" spans="1:8" x14ac:dyDescent="0.2">
      <c r="A86" s="286" t="s">
        <v>275</v>
      </c>
      <c r="B86" s="112">
        <f>1645+8+10</f>
        <v>1663</v>
      </c>
      <c r="C86" s="112">
        <v>1644</v>
      </c>
      <c r="D86" s="112">
        <v>7084</v>
      </c>
      <c r="E86" s="114"/>
      <c r="F86" s="36"/>
      <c r="G86" s="38"/>
    </row>
    <row r="87" spans="1:8" x14ac:dyDescent="0.2">
      <c r="A87" s="286" t="s">
        <v>276</v>
      </c>
      <c r="B87" s="112">
        <f>3176+35+28</f>
        <v>3239</v>
      </c>
      <c r="C87" s="112">
        <v>2748</v>
      </c>
      <c r="D87" s="112">
        <v>11276</v>
      </c>
      <c r="E87" s="114"/>
      <c r="F87" s="36"/>
      <c r="G87" s="38"/>
    </row>
    <row r="88" spans="1:8" x14ac:dyDescent="0.2">
      <c r="A88" s="286" t="s">
        <v>203</v>
      </c>
      <c r="B88" s="36">
        <v>77</v>
      </c>
      <c r="C88" s="36">
        <v>72</v>
      </c>
      <c r="D88" s="36">
        <v>281</v>
      </c>
      <c r="E88" s="36"/>
      <c r="F88" s="36"/>
      <c r="G88" s="38"/>
    </row>
    <row r="89" spans="1:8" x14ac:dyDescent="0.2">
      <c r="A89" s="119" t="s">
        <v>112</v>
      </c>
      <c r="B89" s="119">
        <f>2+1+1</f>
        <v>4</v>
      </c>
      <c r="C89" s="37">
        <v>0</v>
      </c>
      <c r="D89" s="37">
        <v>9</v>
      </c>
      <c r="E89" s="36"/>
      <c r="F89" s="36"/>
      <c r="G89" s="38"/>
    </row>
    <row r="90" spans="1:8" x14ac:dyDescent="0.2">
      <c r="A90" s="28" t="s">
        <v>193</v>
      </c>
      <c r="B90" s="35">
        <f>SUM(B85:B89)</f>
        <v>10578</v>
      </c>
      <c r="C90" s="35">
        <f>SUM(C85:C89)</f>
        <v>10826</v>
      </c>
      <c r="D90" s="35">
        <f>SUM(D85:D89)</f>
        <v>43340</v>
      </c>
      <c r="E90" s="36"/>
      <c r="F90" s="36"/>
      <c r="G90" s="38"/>
    </row>
    <row r="91" spans="1:8" x14ac:dyDescent="0.2">
      <c r="A91" s="28"/>
      <c r="B91" s="35"/>
      <c r="C91" s="35"/>
      <c r="D91" s="35"/>
      <c r="E91" s="36"/>
      <c r="F91" s="35"/>
      <c r="G91" s="36"/>
      <c r="H91" s="38"/>
    </row>
    <row r="92" spans="1:8" x14ac:dyDescent="0.2">
      <c r="A92" s="291" t="s">
        <v>207</v>
      </c>
      <c r="B92" s="35"/>
      <c r="C92" s="35"/>
      <c r="D92" s="35"/>
      <c r="E92" s="36"/>
      <c r="F92" s="36"/>
      <c r="G92" s="38"/>
    </row>
    <row r="93" spans="1:8" x14ac:dyDescent="0.2">
      <c r="A93" s="286" t="s">
        <v>111</v>
      </c>
      <c r="C93" s="35"/>
      <c r="D93" s="35">
        <v>302</v>
      </c>
      <c r="E93" s="36"/>
      <c r="F93" s="36"/>
      <c r="G93" s="38"/>
    </row>
    <row r="94" spans="1:8" x14ac:dyDescent="0.2">
      <c r="A94" s="286" t="s">
        <v>275</v>
      </c>
      <c r="C94" s="35"/>
      <c r="D94" s="35"/>
      <c r="E94" s="36"/>
      <c r="F94" s="36"/>
      <c r="G94" s="38"/>
    </row>
    <row r="95" spans="1:8" x14ac:dyDescent="0.2">
      <c r="A95" s="286" t="s">
        <v>276</v>
      </c>
      <c r="C95" s="35"/>
      <c r="D95" s="35"/>
      <c r="E95" s="36"/>
      <c r="F95" s="36"/>
      <c r="G95" s="38"/>
    </row>
    <row r="96" spans="1:8" x14ac:dyDescent="0.2">
      <c r="A96" s="286" t="s">
        <v>203</v>
      </c>
      <c r="C96" s="35"/>
      <c r="D96" s="35"/>
      <c r="E96" s="36"/>
      <c r="F96" s="36"/>
      <c r="G96" s="38"/>
    </row>
    <row r="97" spans="1:7" x14ac:dyDescent="0.2">
      <c r="A97" s="119" t="s">
        <v>112</v>
      </c>
      <c r="B97" s="119"/>
      <c r="C97" s="37"/>
      <c r="D97" s="37"/>
      <c r="E97" s="36"/>
      <c r="F97" s="38"/>
      <c r="G97" s="38"/>
    </row>
    <row r="98" spans="1:7" x14ac:dyDescent="0.2">
      <c r="A98" s="28" t="s">
        <v>193</v>
      </c>
      <c r="B98" s="35">
        <f>SUM(B93:B97)</f>
        <v>0</v>
      </c>
      <c r="C98" s="35">
        <f>SUM(C93:C97)</f>
        <v>0</v>
      </c>
      <c r="D98" s="35">
        <f>SUM(D93:D97)</f>
        <v>302</v>
      </c>
      <c r="E98" s="36"/>
    </row>
    <row r="99" spans="1:7" x14ac:dyDescent="0.2">
      <c r="E99" s="38"/>
    </row>
    <row r="100" spans="1:7" x14ac:dyDescent="0.2">
      <c r="B100" s="35"/>
    </row>
    <row r="101" spans="1:7" x14ac:dyDescent="0.2">
      <c r="B101" s="35"/>
    </row>
    <row r="104" spans="1:7" x14ac:dyDescent="0.2">
      <c r="A104" s="297"/>
    </row>
    <row r="105" spans="1:7" x14ac:dyDescent="0.2">
      <c r="A105" s="38"/>
    </row>
    <row r="106" spans="1:7" x14ac:dyDescent="0.2">
      <c r="A106" s="300"/>
    </row>
    <row r="107" spans="1:7" x14ac:dyDescent="0.2">
      <c r="A107" s="300"/>
    </row>
    <row r="108" spans="1:7" x14ac:dyDescent="0.2">
      <c r="A108" s="38"/>
    </row>
    <row r="109" spans="1:7" x14ac:dyDescent="0.2">
      <c r="A109" s="38"/>
    </row>
    <row r="110" spans="1:7" x14ac:dyDescent="0.2">
      <c r="A110" s="38"/>
    </row>
    <row r="111" spans="1:7" x14ac:dyDescent="0.2">
      <c r="A111" s="38"/>
    </row>
  </sheetData>
  <phoneticPr fontId="3" type="noConversion"/>
  <pageMargins left="0.78740157480314965" right="0.23622047244094491" top="0.33" bottom="0.24" header="0.51181102362204722" footer="0.4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 enableFormatConditionsCalculation="0">
    <pageSetUpPr fitToPage="1"/>
  </sheetPr>
  <dimension ref="A1:K35"/>
  <sheetViews>
    <sheetView zoomScaleNormal="100" workbookViewId="0"/>
  </sheetViews>
  <sheetFormatPr defaultRowHeight="12.75" x14ac:dyDescent="0.2"/>
  <cols>
    <col min="1" max="1" width="31.28515625" style="39" customWidth="1"/>
    <col min="2" max="6" width="13.5703125" style="39" customWidth="1"/>
    <col min="7" max="7" width="9.85546875" style="39" customWidth="1"/>
    <col min="8" max="8" width="10.140625" style="39" bestFit="1" customWidth="1"/>
    <col min="9" max="16384" width="9.140625" style="39"/>
  </cols>
  <sheetData>
    <row r="1" spans="1:11" x14ac:dyDescent="0.2">
      <c r="A1" s="284" t="s">
        <v>109</v>
      </c>
      <c r="B1" s="284"/>
      <c r="C1" s="284"/>
      <c r="D1" s="284"/>
      <c r="E1" s="284"/>
      <c r="F1" s="284"/>
    </row>
    <row r="3" spans="1:11" ht="15.75" x14ac:dyDescent="0.25">
      <c r="A3" s="127" t="s">
        <v>137</v>
      </c>
      <c r="B3" s="127"/>
      <c r="C3" s="127"/>
      <c r="D3" s="127"/>
      <c r="E3" s="127"/>
      <c r="F3" s="127"/>
    </row>
    <row r="4" spans="1:11" x14ac:dyDescent="0.2">
      <c r="G4" s="291"/>
    </row>
    <row r="5" spans="1:11" x14ac:dyDescent="0.2">
      <c r="A5" s="293" t="s">
        <v>93</v>
      </c>
      <c r="B5" s="150" t="s">
        <v>268</v>
      </c>
      <c r="C5" s="150" t="s">
        <v>253</v>
      </c>
      <c r="D5" s="150" t="s">
        <v>252</v>
      </c>
      <c r="E5" s="150" t="s">
        <v>246</v>
      </c>
      <c r="F5" s="150" t="s">
        <v>227</v>
      </c>
      <c r="G5" s="294"/>
    </row>
    <row r="6" spans="1:11" x14ac:dyDescent="0.2">
      <c r="A6" s="38"/>
      <c r="C6" s="38"/>
      <c r="D6" s="38"/>
      <c r="E6" s="38"/>
      <c r="F6" s="38"/>
      <c r="G6" s="294"/>
    </row>
    <row r="7" spans="1:11" x14ac:dyDescent="0.2">
      <c r="A7" s="291" t="s">
        <v>1</v>
      </c>
      <c r="C7" s="291"/>
      <c r="D7" s="291"/>
      <c r="E7" s="291"/>
      <c r="F7" s="291"/>
    </row>
    <row r="8" spans="1:11" x14ac:dyDescent="0.2">
      <c r="A8" s="286" t="s">
        <v>111</v>
      </c>
      <c r="B8" s="35">
        <v>60201</v>
      </c>
      <c r="C8" s="35">
        <v>64670</v>
      </c>
      <c r="D8" s="35">
        <v>66388</v>
      </c>
      <c r="E8" s="35">
        <v>69136</v>
      </c>
      <c r="F8" s="35">
        <v>65467</v>
      </c>
      <c r="G8" s="35"/>
      <c r="H8" s="121"/>
      <c r="I8" s="121"/>
      <c r="J8" s="121"/>
      <c r="K8" s="121"/>
    </row>
    <row r="9" spans="1:11" x14ac:dyDescent="0.2">
      <c r="A9" s="286" t="s">
        <v>275</v>
      </c>
      <c r="B9" s="35">
        <v>13730</v>
      </c>
      <c r="C9" s="112">
        <v>18770</v>
      </c>
      <c r="D9" s="112">
        <v>18145</v>
      </c>
      <c r="E9" s="112">
        <v>20158</v>
      </c>
      <c r="F9" s="112">
        <v>12923</v>
      </c>
      <c r="G9" s="35"/>
      <c r="H9" s="121"/>
      <c r="I9" s="121"/>
    </row>
    <row r="10" spans="1:11" x14ac:dyDescent="0.2">
      <c r="A10" s="286" t="s">
        <v>276</v>
      </c>
      <c r="B10" s="35">
        <v>75796</v>
      </c>
      <c r="C10" s="112">
        <v>74789</v>
      </c>
      <c r="D10" s="112">
        <v>72708</v>
      </c>
      <c r="E10" s="112">
        <v>72376</v>
      </c>
      <c r="F10" s="112">
        <v>79620</v>
      </c>
      <c r="G10" s="35"/>
      <c r="H10" s="121"/>
      <c r="I10" s="121"/>
    </row>
    <row r="11" spans="1:11" x14ac:dyDescent="0.2">
      <c r="A11" s="286" t="s">
        <v>203</v>
      </c>
      <c r="B11" s="35">
        <v>21770</v>
      </c>
      <c r="C11" s="112">
        <v>18287</v>
      </c>
      <c r="D11" s="112">
        <v>7977</v>
      </c>
      <c r="E11" s="112">
        <v>12099</v>
      </c>
      <c r="F11" s="112">
        <v>17584</v>
      </c>
      <c r="G11" s="35"/>
      <c r="H11" s="121"/>
      <c r="I11" s="121"/>
    </row>
    <row r="12" spans="1:11" x14ac:dyDescent="0.2">
      <c r="A12" s="38" t="s">
        <v>112</v>
      </c>
      <c r="B12" s="35"/>
      <c r="G12" s="35"/>
      <c r="H12" s="121"/>
      <c r="I12" s="121"/>
    </row>
    <row r="13" spans="1:11" x14ac:dyDescent="0.2">
      <c r="A13" s="119" t="s">
        <v>113</v>
      </c>
      <c r="B13" s="37">
        <v>-3776</v>
      </c>
      <c r="C13" s="37">
        <v>-4725</v>
      </c>
      <c r="D13" s="37">
        <v>-4002</v>
      </c>
      <c r="E13" s="37">
        <v>-4077</v>
      </c>
      <c r="F13" s="37">
        <v>-4308</v>
      </c>
      <c r="G13" s="35"/>
      <c r="H13" s="121"/>
      <c r="I13" s="121"/>
    </row>
    <row r="14" spans="1:11" x14ac:dyDescent="0.2">
      <c r="A14" s="28" t="s">
        <v>193</v>
      </c>
      <c r="B14" s="1">
        <f>SUM(B8:B13)</f>
        <v>167721</v>
      </c>
      <c r="C14" s="1">
        <f>SUM(C8:C13)</f>
        <v>171791</v>
      </c>
      <c r="D14" s="1">
        <f>SUM(D8:D13)</f>
        <v>161216</v>
      </c>
      <c r="E14" s="1">
        <f>SUM(E8:E13)</f>
        <v>169692</v>
      </c>
      <c r="F14" s="1">
        <f>SUM(F8:F13)</f>
        <v>171286</v>
      </c>
      <c r="G14" s="35"/>
      <c r="H14" s="303"/>
      <c r="I14" s="121"/>
      <c r="J14" s="121"/>
      <c r="K14" s="121"/>
    </row>
    <row r="15" spans="1:11" x14ac:dyDescent="0.2">
      <c r="G15" s="35"/>
      <c r="H15" s="121"/>
    </row>
    <row r="16" spans="1:11" x14ac:dyDescent="0.2">
      <c r="A16" s="291" t="s">
        <v>8</v>
      </c>
      <c r="C16" s="291"/>
      <c r="D16" s="291"/>
      <c r="E16" s="291"/>
      <c r="F16" s="291"/>
      <c r="G16" s="35"/>
      <c r="H16" s="35"/>
    </row>
    <row r="17" spans="1:9" x14ac:dyDescent="0.2">
      <c r="A17" s="286" t="s">
        <v>111</v>
      </c>
      <c r="B17" s="35">
        <v>6224</v>
      </c>
      <c r="C17" s="35">
        <v>6592</v>
      </c>
      <c r="D17" s="35">
        <v>11019</v>
      </c>
      <c r="E17" s="35">
        <v>12368</v>
      </c>
      <c r="F17" s="35">
        <v>4272</v>
      </c>
      <c r="G17" s="35"/>
      <c r="H17" s="35"/>
      <c r="I17" s="35"/>
    </row>
    <row r="18" spans="1:9" x14ac:dyDescent="0.2">
      <c r="A18" s="286" t="s">
        <v>275</v>
      </c>
      <c r="B18" s="35">
        <v>-519</v>
      </c>
      <c r="C18" s="112">
        <v>1161</v>
      </c>
      <c r="D18" s="112">
        <v>1789</v>
      </c>
      <c r="E18" s="112">
        <v>2199</v>
      </c>
      <c r="F18" s="112">
        <v>-1257</v>
      </c>
      <c r="G18" s="35"/>
      <c r="H18" s="35"/>
      <c r="I18" s="35"/>
    </row>
    <row r="19" spans="1:9" x14ac:dyDescent="0.2">
      <c r="A19" s="286" t="s">
        <v>276</v>
      </c>
      <c r="B19" s="35">
        <v>429</v>
      </c>
      <c r="C19" s="112">
        <v>2516</v>
      </c>
      <c r="D19" s="112">
        <v>7843</v>
      </c>
      <c r="E19" s="112">
        <v>1025</v>
      </c>
      <c r="F19" s="112">
        <v>1596</v>
      </c>
      <c r="G19" s="35"/>
      <c r="H19" s="35"/>
      <c r="I19" s="35"/>
    </row>
    <row r="20" spans="1:9" x14ac:dyDescent="0.2">
      <c r="A20" s="286" t="s">
        <v>203</v>
      </c>
      <c r="B20" s="35">
        <v>967</v>
      </c>
      <c r="C20" s="112">
        <v>269</v>
      </c>
      <c r="D20" s="112">
        <v>-384</v>
      </c>
      <c r="E20" s="112">
        <v>-733</v>
      </c>
      <c r="F20" s="112">
        <v>787</v>
      </c>
      <c r="G20" s="35"/>
      <c r="H20" s="35"/>
      <c r="I20" s="35"/>
    </row>
    <row r="21" spans="1:9" x14ac:dyDescent="0.2">
      <c r="A21" s="119" t="s">
        <v>112</v>
      </c>
      <c r="B21" s="37">
        <v>-803</v>
      </c>
      <c r="C21" s="37">
        <v>-853</v>
      </c>
      <c r="D21" s="37">
        <v>-638</v>
      </c>
      <c r="E21" s="37">
        <v>-715</v>
      </c>
      <c r="F21" s="37">
        <v>-465</v>
      </c>
      <c r="G21" s="35"/>
      <c r="H21" s="35"/>
      <c r="I21" s="35"/>
    </row>
    <row r="22" spans="1:9" x14ac:dyDescent="0.2">
      <c r="A22" s="28" t="s">
        <v>193</v>
      </c>
      <c r="B22" s="1">
        <f>SUM(B17:B21)</f>
        <v>6298</v>
      </c>
      <c r="C22" s="1">
        <f>SUM(C17:C21)</f>
        <v>9685</v>
      </c>
      <c r="D22" s="1">
        <f>SUM(D17:D21)</f>
        <v>19629</v>
      </c>
      <c r="E22" s="1">
        <f>SUM(E17:E21)</f>
        <v>14144</v>
      </c>
      <c r="F22" s="1">
        <f>SUM(F17:F21)</f>
        <v>4933</v>
      </c>
      <c r="G22" s="35"/>
      <c r="H22" s="35"/>
      <c r="I22" s="35"/>
    </row>
    <row r="23" spans="1:9" x14ac:dyDescent="0.2">
      <c r="G23" s="35"/>
      <c r="H23" s="288"/>
    </row>
    <row r="24" spans="1:9" x14ac:dyDescent="0.2">
      <c r="A24" s="291" t="s">
        <v>120</v>
      </c>
      <c r="C24" s="291"/>
      <c r="D24" s="291"/>
      <c r="E24" s="291"/>
      <c r="F24" s="291"/>
      <c r="G24" s="35"/>
      <c r="H24" s="42"/>
    </row>
    <row r="25" spans="1:9" x14ac:dyDescent="0.2">
      <c r="A25" s="286" t="s">
        <v>111</v>
      </c>
      <c r="B25" s="40">
        <f>B17/B8*100</f>
        <v>10.338698692712747</v>
      </c>
      <c r="C25" s="40">
        <f t="shared" ref="C25:D28" si="0">C17/C8*100</f>
        <v>10.193289005721356</v>
      </c>
      <c r="D25" s="40">
        <f t="shared" si="0"/>
        <v>16.597879134783394</v>
      </c>
      <c r="E25" s="40">
        <f>E17/E8*100</f>
        <v>17.889377458921548</v>
      </c>
      <c r="F25" s="40">
        <f>F17/F8*100</f>
        <v>6.5254250232941793</v>
      </c>
      <c r="G25" s="35"/>
      <c r="H25" s="288"/>
    </row>
    <row r="26" spans="1:9" x14ac:dyDescent="0.2">
      <c r="A26" s="286" t="s">
        <v>275</v>
      </c>
      <c r="B26" s="120">
        <f>B18/B9*100</f>
        <v>-3.7800436999271665</v>
      </c>
      <c r="C26" s="120">
        <f t="shared" si="0"/>
        <v>6.1854022376132125</v>
      </c>
      <c r="D26" s="120">
        <f t="shared" si="0"/>
        <v>9.8594654174703766</v>
      </c>
      <c r="E26" s="120">
        <f t="shared" ref="E26:F28" si="1">E18/E9*100</f>
        <v>10.908820319476138</v>
      </c>
      <c r="F26" s="120">
        <f t="shared" si="1"/>
        <v>-9.7268436121643589</v>
      </c>
      <c r="G26" s="35"/>
      <c r="H26" s="35"/>
    </row>
    <row r="27" spans="1:9" x14ac:dyDescent="0.2">
      <c r="A27" s="286" t="s">
        <v>276</v>
      </c>
      <c r="B27" s="120">
        <f>B19/B10*100</f>
        <v>0.56599292838672222</v>
      </c>
      <c r="C27" s="120">
        <f t="shared" si="0"/>
        <v>3.3641310887964808</v>
      </c>
      <c r="D27" s="120">
        <f t="shared" si="0"/>
        <v>10.786983550640921</v>
      </c>
      <c r="E27" s="120">
        <f t="shared" si="1"/>
        <v>1.4162153199955787</v>
      </c>
      <c r="F27" s="120">
        <f t="shared" si="1"/>
        <v>2.0045214770158251</v>
      </c>
      <c r="G27" s="35"/>
      <c r="H27" s="35"/>
    </row>
    <row r="28" spans="1:9" x14ac:dyDescent="0.2">
      <c r="A28" s="287" t="s">
        <v>203</v>
      </c>
      <c r="B28" s="101">
        <f>B20/B11*100</f>
        <v>4.4418925126320623</v>
      </c>
      <c r="C28" s="101">
        <f t="shared" si="0"/>
        <v>1.4709903209930553</v>
      </c>
      <c r="D28" s="101">
        <f t="shared" si="0"/>
        <v>-4.8138397893945095</v>
      </c>
      <c r="E28" s="101">
        <f t="shared" si="1"/>
        <v>-6.0583519299115629</v>
      </c>
      <c r="F28" s="101">
        <f t="shared" si="1"/>
        <v>4.4756596906278441</v>
      </c>
      <c r="G28" s="35"/>
      <c r="H28" s="35"/>
    </row>
    <row r="29" spans="1:9" x14ac:dyDescent="0.2">
      <c r="A29" s="28" t="s">
        <v>193</v>
      </c>
      <c r="B29" s="40">
        <f>B22/B14*100</f>
        <v>3.7550455816504789</v>
      </c>
      <c r="C29" s="40">
        <f>C22/C14*100</f>
        <v>5.6376643712418</v>
      </c>
      <c r="D29" s="40">
        <f>D22/D14*100</f>
        <v>12.175590512107979</v>
      </c>
      <c r="E29" s="40">
        <f>E22/E14*100</f>
        <v>8.3351012422506656</v>
      </c>
      <c r="F29" s="40">
        <f>F22/F14*100</f>
        <v>2.8799785154653623</v>
      </c>
      <c r="G29" s="35"/>
      <c r="H29" s="35"/>
    </row>
    <row r="30" spans="1:9" x14ac:dyDescent="0.2">
      <c r="G30" s="35"/>
      <c r="H30" s="35"/>
    </row>
    <row r="31" spans="1:9" x14ac:dyDescent="0.2">
      <c r="A31" s="119" t="s">
        <v>121</v>
      </c>
      <c r="B31" s="119">
        <v>-408</v>
      </c>
      <c r="C31" s="37">
        <v>-512</v>
      </c>
      <c r="D31" s="37">
        <v>-568</v>
      </c>
      <c r="E31" s="37">
        <v>-3356</v>
      </c>
      <c r="F31" s="37">
        <v>-960</v>
      </c>
      <c r="G31" s="35"/>
    </row>
    <row r="32" spans="1:9" x14ac:dyDescent="0.2">
      <c r="A32" s="38"/>
      <c r="C32" s="38"/>
      <c r="D32" s="38"/>
      <c r="E32" s="38"/>
      <c r="F32" s="38"/>
      <c r="G32" s="35"/>
    </row>
    <row r="33" spans="1:7" x14ac:dyDescent="0.2">
      <c r="A33" s="295" t="s">
        <v>11</v>
      </c>
      <c r="B33" s="34">
        <f>B22+B31</f>
        <v>5890</v>
      </c>
      <c r="C33" s="34">
        <f>C22+C31</f>
        <v>9173</v>
      </c>
      <c r="D33" s="34">
        <f>D22+D31</f>
        <v>19061</v>
      </c>
      <c r="E33" s="34">
        <f>E22+E31</f>
        <v>10788</v>
      </c>
      <c r="F33" s="34">
        <v>3973</v>
      </c>
    </row>
    <row r="34" spans="1:7" x14ac:dyDescent="0.2">
      <c r="G34" s="35"/>
    </row>
    <row r="35" spans="1:7" x14ac:dyDescent="0.2">
      <c r="G35" s="35"/>
    </row>
  </sheetData>
  <phoneticPr fontId="3" type="noConversion"/>
  <pageMargins left="0.75" right="0.75" top="1" bottom="1" header="0.4921259845" footer="0.4921259845"/>
  <pageSetup paperSize="9" orientation="landscape" horizontalDpi="12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1302F8C380044BC271D4C80AB6D10" ma:contentTypeVersion="1" ma:contentTypeDescription="Create a new document." ma:contentTypeScope="" ma:versionID="a313e8d638d512fb89d20fde54e7f4c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9ede44a62996045a90702d604845a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6F0F8D-CFEC-465B-80E8-537FEEF31CEB}"/>
</file>

<file path=customXml/itemProps2.xml><?xml version="1.0" encoding="utf-8"?>
<ds:datastoreItem xmlns:ds="http://schemas.openxmlformats.org/officeDocument/2006/customXml" ds:itemID="{505ECEC3-6EA2-41FB-9DA9-D921E15C0547}"/>
</file>

<file path=customXml/itemProps3.xml><?xml version="1.0" encoding="utf-8"?>
<ds:datastoreItem xmlns:ds="http://schemas.openxmlformats.org/officeDocument/2006/customXml" ds:itemID="{6C6C2E42-59CD-417A-BBBB-6295623A2A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10</vt:i4>
      </vt:variant>
    </vt:vector>
  </HeadingPairs>
  <TitlesOfParts>
    <vt:vector size="23" baseType="lpstr">
      <vt:lpstr>KONSERNITULOSLASKELMA</vt:lpstr>
      <vt:lpstr>LAAJA KONSERNITULOSLASKELMA</vt:lpstr>
      <vt:lpstr>KONSERNITASE</vt:lpstr>
      <vt:lpstr>LASKELMA OMAN PÄÄOMAN MUUTOKSIS</vt:lpstr>
      <vt:lpstr>OPERATIIVINEN LIIKEVOITTO</vt:lpstr>
      <vt:lpstr>TUNNUSLUVUT </vt:lpstr>
      <vt:lpstr>RAHAVIRTALASKELMA </vt:lpstr>
      <vt:lpstr>TOIMIALATIEDOT</vt:lpstr>
      <vt:lpstr>NELJÄNNEKSITTÄIN</vt:lpstr>
      <vt:lpstr>KÄYTTÖOMAISUUS</vt:lpstr>
      <vt:lpstr> LÄHIPIIRITAPAHT</vt:lpstr>
      <vt:lpstr>RAHOITUSVARAT JA -VELAT</vt:lpstr>
      <vt:lpstr>VASTUUSITOUMUKSET</vt:lpstr>
      <vt:lpstr>' LÄHIPIIRITAPAHT'!Tulostusalue</vt:lpstr>
      <vt:lpstr>KONSERNITASE!Tulostusalue</vt:lpstr>
      <vt:lpstr>KONSERNITULOSLASKELMA!Tulostusalue</vt:lpstr>
      <vt:lpstr>'LAAJA KONSERNITULOSLASKELMA'!Tulostusalue</vt:lpstr>
      <vt:lpstr>NELJÄNNEKSITTÄIN!Tulostusalue</vt:lpstr>
      <vt:lpstr>'OPERATIIVINEN LIIKEVOITTO'!Tulostusalue</vt:lpstr>
      <vt:lpstr>'RAHAVIRTALASKELMA '!Tulostusalue</vt:lpstr>
      <vt:lpstr>TOIMIALATIEDOT!Tulostusalue</vt:lpstr>
      <vt:lpstr>'TUNNUSLUVUT '!Tulostusalue</vt:lpstr>
      <vt:lpstr>VASTUUSITOUMUKSET!Tulostusalue</vt:lpstr>
    </vt:vector>
  </TitlesOfParts>
  <Company>Lassila &amp; Tikanoja Oyj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Sarsila-Etelämäki Unka</dc:creator>
  <cp:lastModifiedBy>Sara Anttila</cp:lastModifiedBy>
  <cp:lastPrinted>2013-04-16T17:04:10Z</cp:lastPrinted>
  <dcterms:created xsi:type="dcterms:W3CDTF">2007-03-05T06:29:45Z</dcterms:created>
  <dcterms:modified xsi:type="dcterms:W3CDTF">2013-04-22T16:16:25Z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0x010100B7C1302F8C380044BC271D4C80AB6D10</vt:lpwstr>
  </property>
  <property fmtid="{D5CDD505-2E9C-101B-9397-08002B2CF9AE}" pid="3" name="Order">
    <vt:r8>17000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