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175" tabRatio="872" firstSheet="4" activeTab="7"/>
  </bookViews>
  <sheets>
    <sheet name="INCOME STATEMENT" sheetId="1" r:id="rId1"/>
    <sheet name="BALANCE SHEET" sheetId="2" r:id="rId2"/>
    <sheet name="CASH FLOW" sheetId="3" r:id="rId3"/>
    <sheet name="STATEMENT OF CHANGES IN EQUITY" sheetId="4" r:id="rId4"/>
    <sheet name="BREAKDOWN OF OPERATING PROFIT" sheetId="5" r:id="rId5"/>
    <sheet name="KEY FIGURES" sheetId="6" r:id="rId6"/>
    <sheet name="SEGMENT REPORTING" sheetId="7" r:id="rId7"/>
    <sheet name="QUARTERLY FIGURES" sheetId="8" r:id="rId8"/>
    <sheet name="CHANGES IN PPE" sheetId="9" r:id="rId9"/>
    <sheet name="RELATED-PARTY" sheetId="10" r:id="rId10"/>
    <sheet name="CONTINGENT LIABILITIES" sheetId="11" r:id="rId11"/>
  </sheets>
  <externalReferences>
    <externalReference r:id="rId14"/>
    <externalReference r:id="rId15"/>
    <externalReference r:id="rId16"/>
    <externalReference r:id="rId17"/>
    <externalReference r:id="rId18"/>
  </externalReferences>
  <definedNames>
    <definedName name="a" localSheetId="10">#REF!</definedName>
    <definedName name="a" localSheetId="5">#REF!</definedName>
    <definedName name="a" localSheetId="7">#REF!</definedName>
    <definedName name="a" localSheetId="9">#REF!</definedName>
    <definedName name="a" localSheetId="6">#REF!</definedName>
    <definedName name="a" localSheetId="3">#REF!</definedName>
    <definedName name="a">#REF!</definedName>
    <definedName name="d" localSheetId="10">#REF!</definedName>
    <definedName name="d" localSheetId="5">#REF!</definedName>
    <definedName name="d" localSheetId="7">#REF!</definedName>
    <definedName name="d" localSheetId="9">#REF!</definedName>
    <definedName name="d" localSheetId="6">#REF!</definedName>
    <definedName name="d" localSheetId="3">#REF!</definedName>
    <definedName name="d">#REF!</definedName>
    <definedName name="e" localSheetId="5">#REF!</definedName>
    <definedName name="e">#REF!</definedName>
    <definedName name="f" localSheetId="5">#REF!</definedName>
    <definedName name="f" localSheetId="7">#REF!</definedName>
    <definedName name="f" localSheetId="6">#REF!</definedName>
    <definedName name="f" localSheetId="3">#REF!</definedName>
    <definedName name="f">#REF!</definedName>
    <definedName name="g" localSheetId="10">#REF!</definedName>
    <definedName name="g" localSheetId="5">#REF!</definedName>
    <definedName name="g" localSheetId="7">#REF!</definedName>
    <definedName name="g" localSheetId="6">#REF!</definedName>
    <definedName name="g" localSheetId="3">#REF!</definedName>
    <definedName name="g">#REF!</definedName>
    <definedName name="h" localSheetId="10">#REF!</definedName>
    <definedName name="h" localSheetId="5">#REF!</definedName>
    <definedName name="h" localSheetId="7">#REF!</definedName>
    <definedName name="h" localSheetId="9">#REF!</definedName>
    <definedName name="h" localSheetId="6">#REF!</definedName>
    <definedName name="h" localSheetId="3">#REF!</definedName>
    <definedName name="h">#REF!</definedName>
    <definedName name="j" localSheetId="10">#REF!</definedName>
    <definedName name="j" localSheetId="5">#REF!</definedName>
    <definedName name="j" localSheetId="7">#REF!</definedName>
    <definedName name="j" localSheetId="9">#REF!</definedName>
    <definedName name="j" localSheetId="6">#REF!</definedName>
    <definedName name="j" localSheetId="3">#REF!</definedName>
    <definedName name="j">#REF!</definedName>
    <definedName name="k" localSheetId="10">#REF!</definedName>
    <definedName name="k" localSheetId="5">#REF!</definedName>
    <definedName name="k" localSheetId="7">#REF!</definedName>
    <definedName name="k" localSheetId="9">#REF!</definedName>
    <definedName name="k" localSheetId="6">#REF!</definedName>
    <definedName name="k">#REF!</definedName>
    <definedName name="l" localSheetId="10">#REF!</definedName>
    <definedName name="l" localSheetId="5">#REF!</definedName>
    <definedName name="l" localSheetId="7">#REF!</definedName>
    <definedName name="l" localSheetId="9">#REF!</definedName>
    <definedName name="l" localSheetId="6">#REF!</definedName>
    <definedName name="l">#REF!</definedName>
    <definedName name="Print_Area_MI" localSheetId="10">#REF!</definedName>
    <definedName name="Print_Area_MI" localSheetId="5">#REF!</definedName>
    <definedName name="Print_Area_MI" localSheetId="7">#REF!</definedName>
    <definedName name="Print_Area_MI" localSheetId="9">#REF!</definedName>
    <definedName name="Print_Area_MI" localSheetId="6">#REF!</definedName>
    <definedName name="Print_Area_MI">#REF!</definedName>
    <definedName name="q" localSheetId="5">#REF!</definedName>
    <definedName name="q">#REF!</definedName>
    <definedName name="RAHOITUS31.8." localSheetId="10">#REF!</definedName>
    <definedName name="RAHOITUS31.8." localSheetId="5">#REF!</definedName>
    <definedName name="RAHOITUS31.8." localSheetId="7">#REF!</definedName>
    <definedName name="RAHOITUS31.8." localSheetId="9">#REF!</definedName>
    <definedName name="RAHOITUS31.8." localSheetId="6">#REF!</definedName>
    <definedName name="RAHOITUS31.8.">#REF!</definedName>
    <definedName name="RAHOITUSPOHJA3112" localSheetId="10">#REF!</definedName>
    <definedName name="RAHOITUSPOHJA3112" localSheetId="5">#REF!</definedName>
    <definedName name="RAHOITUSPOHJA3112" localSheetId="7">#REF!</definedName>
    <definedName name="RAHOITUSPOHJA3112" localSheetId="9">#REF!</definedName>
    <definedName name="RAHOITUSPOHJA3112" localSheetId="6">#REF!</definedName>
    <definedName name="RAHOITUSPOHJA3112">#REF!</definedName>
    <definedName name="s" localSheetId="10">#REF!</definedName>
    <definedName name="s" localSheetId="5">#REF!</definedName>
    <definedName name="s" localSheetId="7">#REF!</definedName>
    <definedName name="s" localSheetId="9">#REF!</definedName>
    <definedName name="s" localSheetId="6">#REF!</definedName>
    <definedName name="s" localSheetId="3">#REF!</definedName>
    <definedName name="s">#REF!</definedName>
    <definedName name="T" localSheetId="9">#REF!</definedName>
    <definedName name="T">#REF!</definedName>
    <definedName name="TASE" localSheetId="10">#REF!</definedName>
    <definedName name="TASE" localSheetId="5">#REF!</definedName>
    <definedName name="TASE" localSheetId="7">#REF!</definedName>
    <definedName name="TASE" localSheetId="9">#REF!</definedName>
    <definedName name="TASE" localSheetId="6">#REF!</definedName>
    <definedName name="TASE">#REF!</definedName>
    <definedName name="taseet" localSheetId="1" hidden="1">{#N/A,#N/A,FALSE,"TULOSLASKELMA";#N/A,#N/A,FALSE,"TASE";#N/A,#N/A,FALSE,"TASE  KAUSITTAIN";#N/A,#N/A,FALSE,"TULOSLASKELMA KAUSITTAIN"}</definedName>
    <definedName name="taseet" localSheetId="2" hidden="1">{#N/A,#N/A,FALSE,"TULOSLASKELMA";#N/A,#N/A,FALSE,"TASE";#N/A,#N/A,FALSE,"TASE  KAUSITTAIN";#N/A,#N/A,FALSE,"TULOSLASKELMA KAUSITTAIN"}</definedName>
    <definedName name="taseet" localSheetId="10" hidden="1">{#N/A,#N/A,FALSE,"TULOSLASKELMA";#N/A,#N/A,FALSE,"TASE";#N/A,#N/A,FALSE,"TASE  KAUSITTAIN";#N/A,#N/A,FALSE,"TULOSLASKELMA KAUSITTAIN"}</definedName>
    <definedName name="taseet" localSheetId="0" hidden="1">{#N/A,#N/A,FALSE,"TULOSLASKELMA";#N/A,#N/A,FALSE,"TASE";#N/A,#N/A,FALSE,"TASE  KAUSITTAIN";#N/A,#N/A,FALSE,"TULOSLASKELMA KAUSITTAIN"}</definedName>
    <definedName name="taseet" localSheetId="5" hidden="1">{#N/A,#N/A,FALSE,"TULOSLASKELMA";#N/A,#N/A,FALSE,"TASE";#N/A,#N/A,FALSE,"TASE  KAUSITTAIN";#N/A,#N/A,FALSE,"TULOSLASKELMA KAUSITTAIN"}</definedName>
    <definedName name="taseet" localSheetId="7" hidden="1">{#N/A,#N/A,FALSE,"TULOSLASKELMA";#N/A,#N/A,FALSE,"TASE";#N/A,#N/A,FALSE,"TASE  KAUSITTAIN";#N/A,#N/A,FALSE,"TULOSLASKELMA KAUSITTAIN"}</definedName>
    <definedName name="taseet" localSheetId="9" hidden="1">{#N/A,#N/A,FALSE,"TULOSLASKELMA";#N/A,#N/A,FALSE,"TASE";#N/A,#N/A,FALSE,"TASE  KAUSITTAIN";#N/A,#N/A,FALSE,"TULOSLASKELMA KAUSITTAIN"}</definedName>
    <definedName name="taseet" localSheetId="6" hidden="1">{#N/A,#N/A,FALSE,"TULOSLASKELMA";#N/A,#N/A,FALSE,"TASE";#N/A,#N/A,FALSE,"TASE  KAUSITTAIN";#N/A,#N/A,FALSE,"TULOSLASKELMA KAUSITTAIN"}</definedName>
    <definedName name="taseet" localSheetId="3" hidden="1">{#N/A,#N/A,FALSE,"TULOSLASKELMA";#N/A,#N/A,FALSE,"TASE";#N/A,#N/A,FALSE,"TASE  KAUSITTAIN";#N/A,#N/A,FALSE,"TULOSLASKELMA KAUSITTAIN"}</definedName>
    <definedName name="taseet" hidden="1">{#N/A,#N/A,FALSE,"TULOSLASKELMA";#N/A,#N/A,FALSE,"TASE";#N/A,#N/A,FALSE,"TASE  KAUSITTAIN";#N/A,#N/A,FALSE,"TULOSLASKELMA KAUSITTAIN"}</definedName>
    <definedName name="TULOSLASKELMA" localSheetId="10">#REF!</definedName>
    <definedName name="TULOSLASKELMA" localSheetId="5">#REF!</definedName>
    <definedName name="TULOSLASKELMA" localSheetId="7">#REF!</definedName>
    <definedName name="TULOSLASKELMA" localSheetId="9">#REF!</definedName>
    <definedName name="TULOSLASKELMA" localSheetId="6">#REF!</definedName>
    <definedName name="TULOSLASKELMA">#REF!</definedName>
    <definedName name="_xlnm.Print_Area" localSheetId="1">'BALANCE SHEET'!$A$1:$D$87</definedName>
    <definedName name="_xlnm.Print_Area" localSheetId="2">'CASH FLOW'!$A$2:$D$67</definedName>
    <definedName name="_xlnm.Print_Area" localSheetId="0">'INCOME STATEMENT'!$A$1:$E$37</definedName>
    <definedName name="_xlnm.Print_Area" localSheetId="5">'KEY FIGURES'!$A$1:$D$30</definedName>
    <definedName name="_xlnm.Print_Area" localSheetId="9">'RELATED-PARTY'!$A$2:$D$24</definedName>
    <definedName name="_xlnm.Print_Area" localSheetId="6">'SEGMENT REPORTING'!$A$1:$G$64</definedName>
    <definedName name="u" localSheetId="10">#REF!</definedName>
    <definedName name="u" localSheetId="5">#REF!</definedName>
    <definedName name="u" localSheetId="7">#REF!</definedName>
    <definedName name="u" localSheetId="9">#REF!</definedName>
    <definedName name="u" localSheetId="6">#REF!</definedName>
    <definedName name="u">#REF!</definedName>
    <definedName name="w" localSheetId="5">#REF!</definedName>
    <definedName name="w">#REF!</definedName>
    <definedName name="wrn.RAHOITUSPOHJAT." localSheetId="1" hidden="1">{#N/A,#N/A,FALSE,"RAHOITUSPOHJA 31.12.96";#N/A,#N/A,FALSE,"RAHOITUSPOHJA 30.4.97";#N/A,#N/A,FALSE,"RAHOITUSPOHJA 31.8.97";#N/A,#N/A,FALSE,"RAHOITUSPOHJA 31.12.97"}</definedName>
    <definedName name="wrn.RAHOITUSPOHJAT." localSheetId="2" hidden="1">{#N/A,#N/A,FALSE,"RAHOITUSPOHJA 31.12.96";#N/A,#N/A,FALSE,"RAHOITUSPOHJA 30.4.97";#N/A,#N/A,FALSE,"RAHOITUSPOHJA 31.8.97";#N/A,#N/A,FALSE,"RAHOITUSPOHJA 31.12.97"}</definedName>
    <definedName name="wrn.RAHOITUSPOHJAT." localSheetId="10" hidden="1">{#N/A,#N/A,FALSE,"RAHOITUSPOHJA 31.12.96";#N/A,#N/A,FALSE,"RAHOITUSPOHJA 30.4.97";#N/A,#N/A,FALSE,"RAHOITUSPOHJA 31.8.97";#N/A,#N/A,FALSE,"RAHOITUSPOHJA 31.12.97"}</definedName>
    <definedName name="wrn.RAHOITUSPOHJAT." localSheetId="0" hidden="1">{#N/A,#N/A,FALSE,"RAHOITUSPOHJA 31.12.96";#N/A,#N/A,FALSE,"RAHOITUSPOHJA 30.4.97";#N/A,#N/A,FALSE,"RAHOITUSPOHJA 31.8.97";#N/A,#N/A,FALSE,"RAHOITUSPOHJA 31.12.97"}</definedName>
    <definedName name="wrn.RAHOITUSPOHJAT." localSheetId="5" hidden="1">{#N/A,#N/A,FALSE,"RAHOITUSPOHJA 31.12.96";#N/A,#N/A,FALSE,"RAHOITUSPOHJA 30.4.97";#N/A,#N/A,FALSE,"RAHOITUSPOHJA 31.8.97";#N/A,#N/A,FALSE,"RAHOITUSPOHJA 31.12.97"}</definedName>
    <definedName name="wrn.RAHOITUSPOHJAT." localSheetId="7" hidden="1">{#N/A,#N/A,FALSE,"RAHOITUSPOHJA 31.12.96";#N/A,#N/A,FALSE,"RAHOITUSPOHJA 30.4.97";#N/A,#N/A,FALSE,"RAHOITUSPOHJA 31.8.97";#N/A,#N/A,FALSE,"RAHOITUSPOHJA 31.12.97"}</definedName>
    <definedName name="wrn.RAHOITUSPOHJAT." localSheetId="9" hidden="1">{#N/A,#N/A,FALSE,"RAHOITUSPOHJA 31.12.96";#N/A,#N/A,FALSE,"RAHOITUSPOHJA 30.4.97";#N/A,#N/A,FALSE,"RAHOITUSPOHJA 31.8.97";#N/A,#N/A,FALSE,"RAHOITUSPOHJA 31.12.97"}</definedName>
    <definedName name="wrn.RAHOITUSPOHJAT." localSheetId="6" hidden="1">{#N/A,#N/A,FALSE,"RAHOITUSPOHJA 31.12.96";#N/A,#N/A,FALSE,"RAHOITUSPOHJA 30.4.97";#N/A,#N/A,FALSE,"RAHOITUSPOHJA 31.8.97";#N/A,#N/A,FALSE,"RAHOITUSPOHJA 31.12.97"}</definedName>
    <definedName name="wrn.RAHOITUSPOHJAT." localSheetId="3" hidden="1">{#N/A,#N/A,FALSE,"RAHOITUSPOHJA 31.12.96";#N/A,#N/A,FALSE,"RAHOITUSPOHJA 30.4.97";#N/A,#N/A,FALSE,"RAHOITUSPOHJA 31.8.97";#N/A,#N/A,FALSE,"RAHOITUSPOHJA 31.12.97"}</definedName>
    <definedName name="wrn.RAHOITUSPOHJAT." hidden="1">{#N/A,#N/A,FALSE,"RAHOITUSPOHJA 31.12.96";#N/A,#N/A,FALSE,"RAHOITUSPOHJA 30.4.97";#N/A,#N/A,FALSE,"RAHOITUSPOHJA 31.8.97";#N/A,#N/A,FALSE,"RAHOITUSPOHJA 31.12.97"}</definedName>
    <definedName name="wrn.TULOKSET." localSheetId="1" hidden="1">{#N/A,#N/A,FALSE,"TULOSLASKELMA";#N/A,#N/A,FALSE,"TASE";#N/A,#N/A,FALSE,"TASE  KAUSITTAIN";#N/A,#N/A,FALSE,"TULOSLASKELMA KAUSITTAIN"}</definedName>
    <definedName name="wrn.TULOKSET." localSheetId="2" hidden="1">{#N/A,#N/A,FALSE,"TULOSLASKELMA";#N/A,#N/A,FALSE,"TASE";#N/A,#N/A,FALSE,"TASE  KAUSITTAIN";#N/A,#N/A,FALSE,"TULOSLASKELMA KAUSITTAIN"}</definedName>
    <definedName name="wrn.TULOKSET." localSheetId="10" hidden="1">{#N/A,#N/A,FALSE,"TULOSLASKELMA";#N/A,#N/A,FALSE,"TASE";#N/A,#N/A,FALSE,"TASE  KAUSITTAIN";#N/A,#N/A,FALSE,"TULOSLASKELMA KAUSITTAIN"}</definedName>
    <definedName name="wrn.TULOKSET." localSheetId="0" hidden="1">{#N/A,#N/A,FALSE,"TULOSLASKELMA";#N/A,#N/A,FALSE,"TASE";#N/A,#N/A,FALSE,"TASE  KAUSITTAIN";#N/A,#N/A,FALSE,"TULOSLASKELMA KAUSITTAIN"}</definedName>
    <definedName name="wrn.TULOKSET." localSheetId="5" hidden="1">{#N/A,#N/A,FALSE,"TULOSLASKELMA";#N/A,#N/A,FALSE,"TASE";#N/A,#N/A,FALSE,"TASE  KAUSITTAIN";#N/A,#N/A,FALSE,"TULOSLASKELMA KAUSITTAIN"}</definedName>
    <definedName name="wrn.TULOKSET." localSheetId="7" hidden="1">{#N/A,#N/A,FALSE,"TULOSLASKELMA";#N/A,#N/A,FALSE,"TASE";#N/A,#N/A,FALSE,"TASE  KAUSITTAIN";#N/A,#N/A,FALSE,"TULOSLASKELMA KAUSITTAIN"}</definedName>
    <definedName name="wrn.TULOKSET." localSheetId="9" hidden="1">{#N/A,#N/A,FALSE,"TULOSLASKELMA";#N/A,#N/A,FALSE,"TASE";#N/A,#N/A,FALSE,"TASE  KAUSITTAIN";#N/A,#N/A,FALSE,"TULOSLASKELMA KAUSITTAIN"}</definedName>
    <definedName name="wrn.TULOKSET." localSheetId="6" hidden="1">{#N/A,#N/A,FALSE,"TULOSLASKELMA";#N/A,#N/A,FALSE,"TASE";#N/A,#N/A,FALSE,"TASE  KAUSITTAIN";#N/A,#N/A,FALSE,"TULOSLASKELMA KAUSITTAIN"}</definedName>
    <definedName name="wrn.TULOKSET." localSheetId="3" hidden="1">{#N/A,#N/A,FALSE,"TULOSLASKELMA";#N/A,#N/A,FALSE,"TASE";#N/A,#N/A,FALSE,"TASE  KAUSITTAIN";#N/A,#N/A,FALSE,"TULOSLASKELMA KAUSITTAIN"}</definedName>
    <definedName name="wrn.TULOKSET." hidden="1">{#N/A,#N/A,FALSE,"TULOSLASKELMA";#N/A,#N/A,FALSE,"TASE";#N/A,#N/A,FALSE,"TASE  KAUSITTAIN";#N/A,#N/A,FALSE,"TULOSLASKELMA KAUSITTAIN"}</definedName>
    <definedName name="Y" localSheetId="9">#REF!</definedName>
    <definedName name="Y">#REF!</definedName>
    <definedName name="ö" localSheetId="9">#REF!</definedName>
    <definedName name="ö">#REF!</definedName>
  </definedNames>
  <calcPr fullCalcOnLoad="1"/>
</workbook>
</file>

<file path=xl/sharedStrings.xml><?xml version="1.0" encoding="utf-8"?>
<sst xmlns="http://schemas.openxmlformats.org/spreadsheetml/2006/main" count="406" uniqueCount="246">
  <si>
    <t>%</t>
  </si>
  <si>
    <t xml:space="preserve"> </t>
  </si>
  <si>
    <t xml:space="preserve">     </t>
  </si>
  <si>
    <t xml:space="preserve">LASSILA &amp; TIKANOJA </t>
  </si>
  <si>
    <t>Gearing, %</t>
  </si>
  <si>
    <t xml:space="preserve">LASSILA &amp; TIKANOJA  </t>
  </si>
  <si>
    <t>Lassila &amp; Tikanoja</t>
  </si>
  <si>
    <t>1-3/2007</t>
  </si>
  <si>
    <t>10-12/2006</t>
  </si>
  <si>
    <t>7-9/2006</t>
  </si>
  <si>
    <t>4-6/2006</t>
  </si>
  <si>
    <t>1000 bbl</t>
  </si>
  <si>
    <t>4-6/2007</t>
  </si>
  <si>
    <t>7-9/2007</t>
  </si>
  <si>
    <t>10-12/2007</t>
  </si>
  <si>
    <t>1-12/2007</t>
  </si>
  <si>
    <t>12/2007</t>
  </si>
  <si>
    <t>1-3/2008</t>
  </si>
  <si>
    <t>3/2008</t>
  </si>
  <si>
    <t>3/2007</t>
  </si>
  <si>
    <t>INCOME STATEMENT</t>
  </si>
  <si>
    <t>EUR 1000</t>
  </si>
  <si>
    <t>Change %</t>
  </si>
  <si>
    <t>Net sales</t>
  </si>
  <si>
    <t>Cost of goods sold</t>
  </si>
  <si>
    <t>Gross profit</t>
  </si>
  <si>
    <t>Other operating income</t>
  </si>
  <si>
    <t>Marketing and selling costs</t>
  </si>
  <si>
    <t>Administrative expenses</t>
  </si>
  <si>
    <t>Other operating expenses</t>
  </si>
  <si>
    <t>Operating profit</t>
  </si>
  <si>
    <t>Finance income</t>
  </si>
  <si>
    <t>Finance costs</t>
  </si>
  <si>
    <t>Profit before income tax</t>
  </si>
  <si>
    <t>Income tax expense</t>
  </si>
  <si>
    <t>Profit for the period</t>
  </si>
  <si>
    <t>Attributable to:</t>
  </si>
  <si>
    <t>Equity holders of the parent</t>
  </si>
  <si>
    <t>Minority interest</t>
  </si>
  <si>
    <t>Earnings per share attributable to the equity holders of the parent:</t>
  </si>
  <si>
    <t>Earnings per share, EUR</t>
  </si>
  <si>
    <t>Earnings per share, EUR - diluted</t>
  </si>
  <si>
    <t>BALANCE SHEET</t>
  </si>
  <si>
    <t>ASSETS</t>
  </si>
  <si>
    <t>Non-current assets</t>
  </si>
  <si>
    <t>Intangible assets</t>
  </si>
  <si>
    <t>Goodwill</t>
  </si>
  <si>
    <t>Other intangible assets</t>
  </si>
  <si>
    <t>Total non-current assets</t>
  </si>
  <si>
    <t>Current assets</t>
  </si>
  <si>
    <t>Inventories</t>
  </si>
  <si>
    <t>Trade and other receivables</t>
  </si>
  <si>
    <t>Derivative receivables</t>
  </si>
  <si>
    <t>Advance payments</t>
  </si>
  <si>
    <t>Available-for-sale investments</t>
  </si>
  <si>
    <t>Cash and cash equivalents</t>
  </si>
  <si>
    <t>Total current assets</t>
  </si>
  <si>
    <t>Total assets</t>
  </si>
  <si>
    <t>EQUITY AND LIABILITIES</t>
  </si>
  <si>
    <t>Equity</t>
  </si>
  <si>
    <t>Equity attributable to the equity holders of the parent</t>
  </si>
  <si>
    <t>Share capital</t>
  </si>
  <si>
    <t>Share premium reserve</t>
  </si>
  <si>
    <t>Other reserves</t>
  </si>
  <si>
    <t>Retained earnings</t>
  </si>
  <si>
    <t>Total equity</t>
  </si>
  <si>
    <t>Liabilities</t>
  </si>
  <si>
    <t>Non-current liabilities</t>
  </si>
  <si>
    <t>Pension obligations</t>
  </si>
  <si>
    <t>Provisions</t>
  </si>
  <si>
    <t>Interest-bearing liabilities</t>
  </si>
  <si>
    <t>Other liabilities</t>
  </si>
  <si>
    <t>Current liabilities</t>
  </si>
  <si>
    <t>Trade and other payables</t>
  </si>
  <si>
    <t>Derivative liabilities</t>
  </si>
  <si>
    <t>Tax liabilities</t>
  </si>
  <si>
    <t>Total liabilities</t>
  </si>
  <si>
    <t>Total equity and liabilities</t>
  </si>
  <si>
    <t>CONSOLIDATED CASH FLOW STATEMENT</t>
  </si>
  <si>
    <t>Cash flows from operating activities</t>
  </si>
  <si>
    <t>Adjustments</t>
  </si>
  <si>
    <t>Depreciation, amortisation and impairment</t>
  </si>
  <si>
    <t>Finance income and costs</t>
  </si>
  <si>
    <t>Imputed changes in fair values of oil derivatives</t>
  </si>
  <si>
    <t>Other</t>
  </si>
  <si>
    <t>Change in working capital</t>
  </si>
  <si>
    <t>Change in trade and other receivables</t>
  </si>
  <si>
    <t>Change in inventories</t>
  </si>
  <si>
    <t>Change in trade and other payables</t>
  </si>
  <si>
    <t>Interest paid</t>
  </si>
  <si>
    <t>Interest received</t>
  </si>
  <si>
    <t>Income tax paid</t>
  </si>
  <si>
    <t>Net cash from operating activities</t>
  </si>
  <si>
    <t>Cash flows from investing activities</t>
  </si>
  <si>
    <t>Acquisition of subsidiaries, net of cash</t>
  </si>
  <si>
    <t>Sale of subsidiaries and businesses, net of sold cash</t>
  </si>
  <si>
    <t>Purchases of property, plant and equipment and intangible assets</t>
  </si>
  <si>
    <t>Proceeds from sale of property, plant and equipment and intangible assets</t>
  </si>
  <si>
    <t>Purchases of available-for-sale investments</t>
  </si>
  <si>
    <t>Change in other long-term receivables</t>
  </si>
  <si>
    <t>Proceeds from sale of available-for-sale investments</t>
  </si>
  <si>
    <t>Dividends received</t>
  </si>
  <si>
    <t>Net cash used in investment activities</t>
  </si>
  <si>
    <t>Cash flows from financing activities</t>
  </si>
  <si>
    <t>Proceeds from share issue</t>
  </si>
  <si>
    <t>Change in short-term borrowings</t>
  </si>
  <si>
    <t>Proceeds from long-term borrowings</t>
  </si>
  <si>
    <t>Repayments of long-term borrowings</t>
  </si>
  <si>
    <t>Dividends paid</t>
  </si>
  <si>
    <t>Net cash generated from financing activities</t>
  </si>
  <si>
    <t>Net change in liquid assets</t>
  </si>
  <si>
    <t>Liquid assets at beginning of period</t>
  </si>
  <si>
    <t>Effect of changes in foreign exchange rates</t>
  </si>
  <si>
    <t>Change in fair value of current available-for-sale investments</t>
  </si>
  <si>
    <t>Liquid assets at end of period</t>
  </si>
  <si>
    <t>Liquid assets</t>
  </si>
  <si>
    <t>Cash</t>
  </si>
  <si>
    <t>Current available-for-sale investments</t>
  </si>
  <si>
    <t>Total</t>
  </si>
  <si>
    <t>Revaluation and other reserves</t>
  </si>
  <si>
    <t>Equity attributable to equity holders of parent</t>
  </si>
  <si>
    <t>Equity at 1.1.2007</t>
  </si>
  <si>
    <t>Current available-for-sale investments, change in fair value</t>
  </si>
  <si>
    <t>Translation differences</t>
  </si>
  <si>
    <t>Items recognised directly in equity</t>
  </si>
  <si>
    <t>Total recognised income and expenses</t>
  </si>
  <si>
    <t>Share option remuneration</t>
  </si>
  <si>
    <t>Subscriptions pursuant to 2002 options</t>
  </si>
  <si>
    <t>Remuneration expense of share options</t>
  </si>
  <si>
    <t>Equity at 1.1.2008</t>
  </si>
  <si>
    <t>Equity at 31.3.2008</t>
  </si>
  <si>
    <t>Purchase of a minority</t>
  </si>
  <si>
    <t>Equity at 31.3.2007</t>
  </si>
  <si>
    <t>EUR million</t>
  </si>
  <si>
    <t>Non-recurring items:</t>
  </si>
  <si>
    <t xml:space="preserve">Loss on sale of landfill operations of 
Salvor and integration of the remaining Salvor’s operations </t>
  </si>
  <si>
    <t>Gain on sale of shares of Ekokem</t>
  </si>
  <si>
    <t>Oil derivatives</t>
  </si>
  <si>
    <t>BREAKDOWN OF OPERATING PROFIT EXCLUDING NON-RECURRING AND IMPUTED ITEMS</t>
  </si>
  <si>
    <t>KEY FIGURES</t>
  </si>
  <si>
    <t>Earnings per share, diluted, EUR</t>
  </si>
  <si>
    <t>Cash flows from operating activities per share, EUR</t>
  </si>
  <si>
    <t>EVA, EUR million*</t>
  </si>
  <si>
    <t>Capital expenditure, EUR 1000</t>
  </si>
  <si>
    <t>Depreciation and amortisation, EUR 1000</t>
  </si>
  <si>
    <t>Equity/share, EUR</t>
  </si>
  <si>
    <t>Return on equity, ROE, %</t>
  </si>
  <si>
    <t>Return on invested capital, ROI, %</t>
  </si>
  <si>
    <t>Equity ratio, %</t>
  </si>
  <si>
    <t>Net interest-bearing liabilities, EUR 1000</t>
  </si>
  <si>
    <t>Adjusted number of shares, 1000 shares</t>
  </si>
  <si>
    <t xml:space="preserve">  average during the period</t>
  </si>
  <si>
    <t xml:space="preserve">  at end of period</t>
  </si>
  <si>
    <t xml:space="preserve">  average during the period, diluted</t>
  </si>
  <si>
    <t>SEGMENT REPORTING</t>
  </si>
  <si>
    <t>NET SALES</t>
  </si>
  <si>
    <t>Environmental Services</t>
  </si>
  <si>
    <t>Property and Office Support Services</t>
  </si>
  <si>
    <t>Industrial Services</t>
  </si>
  <si>
    <t>Group administration and other</t>
  </si>
  <si>
    <t>Inter-division net sales</t>
  </si>
  <si>
    <t>OPERATING PROFIT</t>
  </si>
  <si>
    <t>OTHER SEGMENT REPORTING</t>
  </si>
  <si>
    <t>Assets</t>
  </si>
  <si>
    <t>Non-allocated assets</t>
  </si>
  <si>
    <t>Non-allocated liabilities</t>
  </si>
  <si>
    <t>Capital expenditure</t>
  </si>
  <si>
    <t>Depreciation and amortisation</t>
  </si>
  <si>
    <t>In September 2007, L&amp;T obtained full ownership of Salvor Oy. The business operations of Salvor were reorganised and most of the operations were transferred from Environmental Services into Industrial Services. The figures for the comparison period have been adjusted accordingly.</t>
  </si>
  <si>
    <t>INCOME STATEMENT BY QUARTER</t>
  </si>
  <si>
    <t>Operating margin</t>
  </si>
  <si>
    <t>Finance costs, net</t>
  </si>
  <si>
    <t>Share of profits of associates</t>
  </si>
  <si>
    <t>Profit before taxes</t>
  </si>
  <si>
    <t>CHANGES IN INTANGIBLE ASSETS</t>
  </si>
  <si>
    <t>Book value at beginning of period</t>
  </si>
  <si>
    <t>Business acquisitions</t>
  </si>
  <si>
    <t>Other capital expenditure</t>
  </si>
  <si>
    <t>Disposals</t>
  </si>
  <si>
    <t>Amortisation and impaiment</t>
  </si>
  <si>
    <t>Transfers between items</t>
  </si>
  <si>
    <t>Translation difference</t>
  </si>
  <si>
    <t>Book value at end of period</t>
  </si>
  <si>
    <t>CHANGES IN PROPERTY, PLANT AND EQUIPMENT</t>
  </si>
  <si>
    <t>Depreciation and impairment</t>
  </si>
  <si>
    <t>CAPITAL COMMITMENTS</t>
  </si>
  <si>
    <t>Property, plant and equipment</t>
  </si>
  <si>
    <t>The Group’s share of capital commitments of 
joint ventures</t>
  </si>
  <si>
    <t>RELATED-PARTY TRANSACTIONS</t>
  </si>
  <si>
    <t>(Joint ventures and associates)</t>
  </si>
  <si>
    <t>Sales</t>
  </si>
  <si>
    <t>Purchases</t>
  </si>
  <si>
    <t>Non-current receivables</t>
  </si>
  <si>
    <t>Capital loan receivable</t>
  </si>
  <si>
    <t>Current receivables</t>
  </si>
  <si>
    <t>Trade receivables</t>
  </si>
  <si>
    <t>Current payables</t>
  </si>
  <si>
    <t>Trade payables</t>
  </si>
  <si>
    <t>CONTINGENT LIABILITIES</t>
  </si>
  <si>
    <t>Securities given for Group borrowings</t>
  </si>
  <si>
    <t>Real estate mortgages</t>
  </si>
  <si>
    <t>Corporate mortgages</t>
  </si>
  <si>
    <t>Other securities</t>
  </si>
  <si>
    <t>Bank guarantees required for environmental permits</t>
  </si>
  <si>
    <t>Other securities are security deposits.</t>
  </si>
  <si>
    <t>The Group has given no pledges, mortgages or guarantees on behalf of outsiders.</t>
  </si>
  <si>
    <t>Operating lease liabilities</t>
  </si>
  <si>
    <t>Maturity not later than one year</t>
  </si>
  <si>
    <t>Maturity later than one year and not later than five years</t>
  </si>
  <si>
    <t>Maturity later than five years</t>
  </si>
  <si>
    <t>Derivative financial instruments</t>
  </si>
  <si>
    <t>Interest rate swaps</t>
  </si>
  <si>
    <t>Nominal values of interest rate swaps*</t>
  </si>
  <si>
    <t>Fair value</t>
  </si>
  <si>
    <t>Nominal value of interest rate swap**</t>
  </si>
  <si>
    <t>* Hedge accounting under IAS 39 has not been applied to these interest rate swaps. Changes in fair values have been recognised in finance income and costs.</t>
  </si>
  <si>
    <t>** The interest rate swap is used to hedge cash flow related to a floating rate loan, and hedge accounting under IAS 39 has been applied to it. The hedge has been effective, and the total change in the fair value has been recognised in the hedging fund under equity.</t>
  </si>
  <si>
    <t>Currency derivatives</t>
  </si>
  <si>
    <t>Nominal values of forward contracts*</t>
  </si>
  <si>
    <t>* Hedge accounting under IAS 39 has not been applied to the currency derivatives. Changes in fair values have been recognised in finance income and costs.</t>
  </si>
  <si>
    <t>Volume of raw oil put options</t>
  </si>
  <si>
    <t>Fair value EUR 1000</t>
  </si>
  <si>
    <t>Volume of sold raw oil futures</t>
  </si>
  <si>
    <t>Hedge accounting under IAS 39 has not been applied to oil derivatives. Changes in fair values have been recognised in other operating expenses.</t>
  </si>
  <si>
    <t>The fair values of the oil options are based on market prices have been determined on the basis of a generally used measurement model. The fair values of other derivative contracts are based on market prices at the balance sheet date.</t>
  </si>
  <si>
    <t>Land</t>
  </si>
  <si>
    <t>Buildings and constructions</t>
  </si>
  <si>
    <t>Machinery and equipment</t>
  </si>
  <si>
    <t>Intangible assets arising from business 
combinations</t>
  </si>
  <si>
    <t>Advance payments and construction 
in progress</t>
  </si>
  <si>
    <t>Other non-current assets</t>
  </si>
  <si>
    <t>Investments in associates</t>
  </si>
  <si>
    <t>Finance lease receivables</t>
  </si>
  <si>
    <t>Deferred income tax assets</t>
  </si>
  <si>
    <t>Other receivables</t>
  </si>
  <si>
    <t>LASSILA &amp; TIKANOJA</t>
  </si>
  <si>
    <t>Deferred income tax liabilities</t>
  </si>
  <si>
    <t>STATEMENTS OF CHANGES IN EQUITY</t>
  </si>
  <si>
    <t>Hedging reserve, change in fair value</t>
  </si>
  <si>
    <t>Reorganisation of Property and Office 
Support Services operations in Russia</t>
  </si>
  <si>
    <t>Operating profit excluding non-recurring 
and imputed items</t>
  </si>
  <si>
    <t>Average number of employees in full-time equivalents</t>
  </si>
  <si>
    <t>Total number of full-time and part-time employees at end of period</t>
  </si>
  <si>
    <t>* EVA = operating profit - cost calculated on invested capital (average of four quarters) before taxes 
WACC 2008: 9.3% WACC 2007: 8.75%</t>
  </si>
  <si>
    <t>Net cash generated from operating activities before change 
in working capital</t>
  </si>
  <si>
    <t>Volume maturing later than five years</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</si>
</sst>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dd\.mm\.yyyy"/>
    <numFmt numFmtId="173" formatCode="#,##0.0"/>
    <numFmt numFmtId="174" formatCode="#,##0.000"/>
    <numFmt numFmtId="175" formatCode="0.0"/>
    <numFmt numFmtId="176" formatCode="#,##0.0000"/>
    <numFmt numFmtId="177" formatCode="0.00000000"/>
    <numFmt numFmtId="178" formatCode="0.0000000"/>
    <numFmt numFmtId="179" formatCode="0.000000"/>
    <numFmt numFmtId="180" formatCode="0.00000"/>
    <numFmt numFmtId="181" formatCode="0.0000"/>
    <numFmt numFmtId="182" formatCode="0.000"/>
    <numFmt numFmtId="183" formatCode="0.0000000000"/>
    <numFmt numFmtId="184" formatCode="0.000000000"/>
    <numFmt numFmtId="185" formatCode="0.00000000000"/>
    <numFmt numFmtId="186" formatCode="0.000000000000"/>
    <numFmt numFmtId="187" formatCode="0.0000000000000"/>
    <numFmt numFmtId="188" formatCode="#,##0.00000"/>
    <numFmt numFmtId="189" formatCode="#,##0_ ;\-#,##0\ "/>
    <numFmt numFmtId="190" formatCode="#,##0_ ;[Red]\-#,##0\ "/>
    <numFmt numFmtId="191" formatCode="#,##0.00_ ;\-#,##0.00\ "/>
    <numFmt numFmtId="192" formatCode="#,##0.00_ ;[Red]\-#,##0.00\ "/>
    <numFmt numFmtId="193" formatCode="0%"/>
    <numFmt numFmtId="194" formatCode="0.00%"/>
    <numFmt numFmtId="195" formatCode="\d\.m\.\y\y\y\y"/>
    <numFmt numFmtId="196" formatCode="\d\.mm\.\y\y"/>
    <numFmt numFmtId="197" formatCode="\d\.mm"/>
    <numFmt numFmtId="198" formatCode="mm\.\y\y"/>
    <numFmt numFmtId="199" formatCode="\d\.m\.\y\y\y\y\ \h:mm"/>
    <numFmt numFmtId="200" formatCode="#,##0;\-#,##0"/>
    <numFmt numFmtId="201" formatCode="#,##0;[Red]\-#,##0"/>
    <numFmt numFmtId="202" formatCode="#,##0.00;\-#,##0.00"/>
    <numFmt numFmtId="203" formatCode="#,##0.00;[Red]\-#,##0.00"/>
    <numFmt numFmtId="204" formatCode="00"/>
    <numFmt numFmtId="205" formatCode="\+\ 0.0"/>
    <numFmt numFmtId="206" formatCode="0.0\ %"/>
    <numFmt numFmtId="207" formatCode="0.000E+00"/>
    <numFmt numFmtId="208" formatCode="0.0000E+00"/>
    <numFmt numFmtId="209" formatCode="dd/mm/yyyy"/>
    <numFmt numFmtId="210" formatCode="00.0"/>
    <numFmt numFmtId="211" formatCode="d\.m\.yyyy"/>
    <numFmt numFmtId="212" formatCode="&quot;Kyllä&quot;;&quot;Kyllä&quot;;&quot;Ei&quot;"/>
    <numFmt numFmtId="213" formatCode="&quot;Tosi&quot;;&quot;Tosi&quot;;&quot;Epätosi&quot;"/>
    <numFmt numFmtId="214" formatCode="&quot;Käytössä&quot;;&quot;Käytössä&quot;;&quot;Ei käytössä&quot;"/>
    <numFmt numFmtId="215" formatCode="[$-40B]d\.\ mmmm&quot;ta &quot;yyyy"/>
    <numFmt numFmtId="216" formatCode="#,##0\ &quot;eur&quot;;\-#,##0\ &quot;eur&quot;"/>
    <numFmt numFmtId="217" formatCode="#,##0\ &quot;eur&quot;;[Red]\-#,##0\ &quot;eur&quot;"/>
    <numFmt numFmtId="218" formatCode="#,##0.00\ &quot;eur&quot;;\-#,##0.00\ &quot;eur&quot;"/>
    <numFmt numFmtId="219" formatCode="#,##0.00\ &quot;eur&quot;;[Red]\-#,##0.00\ &quot;eur&quot;"/>
    <numFmt numFmtId="220" formatCode="_-* #,##0\ &quot;eur&quot;_-;\-* #,##0\ &quot;eur&quot;_-;_-* &quot;-&quot;\ &quot;eur&quot;_-;_-@_-"/>
    <numFmt numFmtId="221" formatCode="_-* #,##0\ _e_u_r_-;\-* #,##0\ _e_u_r_-;_-* &quot;-&quot;\ _e_u_r_-;_-@_-"/>
    <numFmt numFmtId="222" formatCode="_-* #,##0.00\ &quot;eur&quot;_-;\-* #,##0.00\ &quot;eur&quot;_-;_-* &quot;-&quot;??\ &quot;eur&quot;_-;_-@_-"/>
    <numFmt numFmtId="223" formatCode="_-* #,##0.00\ _e_u_r_-;\-* #,##0.00\ _e_u_r_-;_-* &quot;-&quot;??\ _e_u_r_-;_-@_-"/>
    <numFmt numFmtId="224" formatCode="mmm/yyyy"/>
    <numFmt numFmtId="225" formatCode="dd\.mm\.yy"/>
    <numFmt numFmtId="226" formatCode="#,##0.000000"/>
    <numFmt numFmtId="227" formatCode="#,##0.0000000"/>
  </numFmts>
  <fonts count="16">
    <font>
      <sz val="10"/>
      <name val="MS Sans Serif"/>
      <family val="0"/>
    </font>
    <font>
      <b/>
      <sz val="10"/>
      <name val="MS Sans Serif"/>
      <family val="0"/>
    </font>
    <font>
      <i/>
      <sz val="10"/>
      <name val="MS Sans Serif"/>
      <family val="0"/>
    </font>
    <font>
      <b/>
      <i/>
      <sz val="10"/>
      <name val="MS Sans Serif"/>
      <family val="0"/>
    </font>
    <font>
      <u val="single"/>
      <sz val="10"/>
      <color indexed="36"/>
      <name val="MS Sans Serif"/>
      <family val="0"/>
    </font>
    <font>
      <u val="single"/>
      <sz val="10"/>
      <color indexed="12"/>
      <name val="MS Sans Serif"/>
      <family val="0"/>
    </font>
    <font>
      <sz val="12"/>
      <name val="Arial"/>
      <family val="0"/>
    </font>
    <font>
      <sz val="8"/>
      <name val="MS Sans Serif"/>
      <family val="0"/>
    </font>
    <font>
      <b/>
      <sz val="12"/>
      <name val="Arial"/>
      <family val="2"/>
    </font>
    <font>
      <sz val="10"/>
      <name val="Arial"/>
      <family val="2"/>
    </font>
    <font>
      <sz val="8"/>
      <name val="Arial"/>
      <family val="2"/>
    </font>
    <font>
      <b/>
      <sz val="10"/>
      <name val="Arial"/>
      <family val="2"/>
    </font>
    <font>
      <b/>
      <sz val="10"/>
      <color indexed="10"/>
      <name val="Arial"/>
      <family val="2"/>
    </font>
    <font>
      <sz val="10"/>
      <color indexed="10"/>
      <name val="Arial"/>
      <family val="2"/>
    </font>
    <font>
      <sz val="12"/>
      <color indexed="10"/>
      <name val="Arial"/>
      <family val="2"/>
    </font>
    <font>
      <sz val="10"/>
      <color indexed="8"/>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s>
  <cellStyleXfs count="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90" fontId="0" fillId="0" borderId="0" applyFont="0" applyFill="0" applyBorder="0" applyAlignment="0" applyProtection="0"/>
    <xf numFmtId="192"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40" fontId="0" fillId="0" borderId="0" applyFont="0" applyFill="0" applyBorder="0" applyAlignment="0" applyProtection="0"/>
    <xf numFmtId="0" fontId="5"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6"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protection/>
    </xf>
    <xf numFmtId="171" fontId="6" fillId="0" borderId="0" applyFon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cellStyleXfs>
  <cellXfs count="398">
    <xf numFmtId="0" fontId="0" fillId="0" borderId="0" xfId="0" applyAlignment="1">
      <alignment/>
    </xf>
    <xf numFmtId="0" fontId="8" fillId="0" borderId="0" xfId="22" applyFont="1">
      <alignment/>
      <protection/>
    </xf>
    <xf numFmtId="0" fontId="9" fillId="0" borderId="0" xfId="22" applyFont="1">
      <alignment/>
      <protection/>
    </xf>
    <xf numFmtId="0" fontId="10" fillId="0" borderId="0" xfId="22" applyFont="1">
      <alignment/>
      <protection/>
    </xf>
    <xf numFmtId="0" fontId="11" fillId="0" borderId="0" xfId="22" applyFont="1">
      <alignment/>
      <protection/>
    </xf>
    <xf numFmtId="3" fontId="9" fillId="0" borderId="0" xfId="22" applyNumberFormat="1" applyFont="1">
      <alignment/>
      <protection/>
    </xf>
    <xf numFmtId="0" fontId="9" fillId="0" borderId="1" xfId="22" applyFont="1" applyBorder="1" applyAlignment="1">
      <alignment horizontal="left"/>
      <protection/>
    </xf>
    <xf numFmtId="0" fontId="9" fillId="0" borderId="0" xfId="22" applyFont="1" applyAlignment="1">
      <alignment horizontal="left"/>
      <protection/>
    </xf>
    <xf numFmtId="0" fontId="9" fillId="0" borderId="0" xfId="22" applyFont="1" applyBorder="1" applyAlignment="1">
      <alignment horizontal="left"/>
      <protection/>
    </xf>
    <xf numFmtId="0" fontId="11" fillId="0" borderId="0" xfId="22" applyFont="1" applyBorder="1" applyAlignment="1">
      <alignment horizontal="left"/>
      <protection/>
    </xf>
    <xf numFmtId="0" fontId="9" fillId="0" borderId="0" xfId="22" applyFont="1" applyAlignment="1" quotePrefix="1">
      <alignment horizontal="left"/>
      <protection/>
    </xf>
    <xf numFmtId="0" fontId="11" fillId="0" borderId="0" xfId="22" applyFont="1" applyBorder="1">
      <alignment/>
      <protection/>
    </xf>
    <xf numFmtId="0" fontId="11" fillId="0" borderId="0" xfId="22" applyFont="1" applyAlignment="1">
      <alignment horizontal="left"/>
      <protection/>
    </xf>
    <xf numFmtId="0" fontId="9" fillId="0" borderId="0" xfId="22" applyFont="1" applyBorder="1" applyAlignment="1" quotePrefix="1">
      <alignment horizontal="left"/>
      <protection/>
    </xf>
    <xf numFmtId="0" fontId="9" fillId="0" borderId="0" xfId="22" applyFont="1" applyAlignment="1" quotePrefix="1">
      <alignment horizontal="left" indent="1"/>
      <protection/>
    </xf>
    <xf numFmtId="0" fontId="9" fillId="0" borderId="1" xfId="22" applyFont="1" applyBorder="1" applyAlignment="1" quotePrefix="1">
      <alignment horizontal="left" indent="1"/>
      <protection/>
    </xf>
    <xf numFmtId="0" fontId="9" fillId="0" borderId="0" xfId="22" applyFont="1" applyAlignment="1">
      <alignment horizontal="left" indent="1"/>
      <protection/>
    </xf>
    <xf numFmtId="0" fontId="9" fillId="0" borderId="0" xfId="22" applyFont="1" applyBorder="1" applyAlignment="1">
      <alignment horizontal="left" indent="1"/>
      <protection/>
    </xf>
    <xf numFmtId="0" fontId="11" fillId="0" borderId="2" xfId="22" applyFont="1" applyBorder="1" applyAlignment="1">
      <alignment horizontal="left"/>
      <protection/>
    </xf>
    <xf numFmtId="0" fontId="9" fillId="0" borderId="0" xfId="22" applyFont="1" applyBorder="1">
      <alignment/>
      <protection/>
    </xf>
    <xf numFmtId="0" fontId="9" fillId="0" borderId="1" xfId="22" applyFont="1" applyBorder="1" applyAlignment="1">
      <alignment horizontal="left" indent="1"/>
      <protection/>
    </xf>
    <xf numFmtId="0" fontId="11" fillId="0" borderId="0" xfId="22" applyFont="1" applyAlignment="1">
      <alignment horizontal="left" indent="1"/>
      <protection/>
    </xf>
    <xf numFmtId="0" fontId="9" fillId="0" borderId="0" xfId="27">
      <alignment/>
      <protection/>
    </xf>
    <xf numFmtId="3" fontId="9" fillId="0" borderId="0" xfId="27" applyNumberFormat="1">
      <alignment/>
      <protection/>
    </xf>
    <xf numFmtId="0" fontId="9" fillId="0" borderId="0" xfId="27" applyFont="1" applyBorder="1" applyAlignment="1" quotePrefix="1">
      <alignment horizontal="left"/>
      <protection/>
    </xf>
    <xf numFmtId="0" fontId="11" fillId="0" borderId="0" xfId="27" applyFont="1">
      <alignment/>
      <protection/>
    </xf>
    <xf numFmtId="0" fontId="9" fillId="0" borderId="0" xfId="27" applyFont="1">
      <alignment/>
      <protection/>
    </xf>
    <xf numFmtId="0" fontId="9" fillId="0" borderId="1" xfId="27" applyFont="1" applyBorder="1">
      <alignment/>
      <protection/>
    </xf>
    <xf numFmtId="0" fontId="9" fillId="0" borderId="0" xfId="27" applyFont="1">
      <alignment/>
      <protection/>
    </xf>
    <xf numFmtId="0" fontId="9" fillId="0" borderId="0" xfId="27" applyFont="1" applyAlignment="1">
      <alignment horizontal="left" indent="1"/>
      <protection/>
    </xf>
    <xf numFmtId="0" fontId="9" fillId="0" borderId="1" xfId="27" applyFont="1" applyBorder="1" applyAlignment="1">
      <alignment horizontal="left" indent="1"/>
      <protection/>
    </xf>
    <xf numFmtId="0" fontId="9" fillId="0" borderId="0" xfId="27" applyFont="1" applyBorder="1">
      <alignment/>
      <protection/>
    </xf>
    <xf numFmtId="0" fontId="9" fillId="0" borderId="0" xfId="27" applyFont="1" applyAlignment="1">
      <alignment horizontal="left" indent="1"/>
      <protection/>
    </xf>
    <xf numFmtId="3" fontId="9" fillId="0" borderId="0" xfId="25" applyNumberFormat="1" applyFont="1" applyBorder="1">
      <alignment/>
      <protection/>
    </xf>
    <xf numFmtId="0" fontId="9" fillId="0" borderId="0" xfId="27" applyBorder="1">
      <alignment/>
      <protection/>
    </xf>
    <xf numFmtId="0" fontId="9" fillId="0" borderId="1" xfId="27" applyFont="1" applyBorder="1" applyAlignment="1">
      <alignment horizontal="left" indent="1"/>
      <protection/>
    </xf>
    <xf numFmtId="0" fontId="11" fillId="0" borderId="0" xfId="27" applyFont="1" applyBorder="1">
      <alignment/>
      <protection/>
    </xf>
    <xf numFmtId="0" fontId="6" fillId="0" borderId="0" xfId="25">
      <alignment/>
      <protection/>
    </xf>
    <xf numFmtId="0" fontId="11" fillId="0" borderId="0" xfId="25" applyFont="1">
      <alignment/>
      <protection/>
    </xf>
    <xf numFmtId="0" fontId="9" fillId="0" borderId="0" xfId="25" applyFont="1">
      <alignment/>
      <protection/>
    </xf>
    <xf numFmtId="0" fontId="11" fillId="0" borderId="0" xfId="24" applyFont="1" applyAlignment="1">
      <alignment horizontal="right"/>
      <protection/>
    </xf>
    <xf numFmtId="0" fontId="11" fillId="0" borderId="0" xfId="25" applyFont="1" applyAlignment="1">
      <alignment horizontal="right"/>
      <protection/>
    </xf>
    <xf numFmtId="17" fontId="11" fillId="0" borderId="0" xfId="25" applyNumberFormat="1" applyFont="1" applyBorder="1" applyAlignment="1" quotePrefix="1">
      <alignment horizontal="right"/>
      <protection/>
    </xf>
    <xf numFmtId="0" fontId="9" fillId="0" borderId="0" xfId="25" applyFont="1" applyBorder="1">
      <alignment/>
      <protection/>
    </xf>
    <xf numFmtId="3" fontId="11" fillId="0" borderId="0" xfId="25" applyNumberFormat="1" applyFont="1">
      <alignment/>
      <protection/>
    </xf>
    <xf numFmtId="3" fontId="9" fillId="0" borderId="0" xfId="25" applyNumberFormat="1" applyFont="1" applyAlignment="1">
      <alignment wrapText="1"/>
      <protection/>
    </xf>
    <xf numFmtId="0" fontId="9" fillId="0" borderId="1" xfId="25" applyFont="1" applyBorder="1">
      <alignment/>
      <protection/>
    </xf>
    <xf numFmtId="3" fontId="9" fillId="0" borderId="1" xfId="25" applyNumberFormat="1" applyFont="1" applyBorder="1">
      <alignment/>
      <protection/>
    </xf>
    <xf numFmtId="3" fontId="9" fillId="0" borderId="0" xfId="25" applyNumberFormat="1" applyFont="1">
      <alignment/>
      <protection/>
    </xf>
    <xf numFmtId="3" fontId="11" fillId="0" borderId="0" xfId="25" applyNumberFormat="1" applyFont="1" applyBorder="1">
      <alignment/>
      <protection/>
    </xf>
    <xf numFmtId="0" fontId="6" fillId="0" borderId="0" xfId="25" applyFont="1">
      <alignment/>
      <protection/>
    </xf>
    <xf numFmtId="3" fontId="6" fillId="0" borderId="0" xfId="25" applyNumberFormat="1">
      <alignment/>
      <protection/>
    </xf>
    <xf numFmtId="0" fontId="9" fillId="0" borderId="0" xfId="32" applyFont="1" applyAlignment="1">
      <alignment horizontal="left"/>
      <protection/>
    </xf>
    <xf numFmtId="0" fontId="9" fillId="0" borderId="0" xfId="32" applyFont="1">
      <alignment/>
      <protection/>
    </xf>
    <xf numFmtId="0" fontId="0" fillId="0" borderId="0" xfId="32">
      <alignment/>
      <protection/>
    </xf>
    <xf numFmtId="0" fontId="11" fillId="0" borderId="0" xfId="32" applyFont="1" applyBorder="1">
      <alignment/>
      <protection/>
    </xf>
    <xf numFmtId="0" fontId="0" fillId="0" borderId="1" xfId="32" applyBorder="1">
      <alignment/>
      <protection/>
    </xf>
    <xf numFmtId="0" fontId="9" fillId="0" borderId="0" xfId="32" applyFont="1" applyBorder="1">
      <alignment/>
      <protection/>
    </xf>
    <xf numFmtId="4" fontId="9" fillId="0" borderId="0" xfId="32" applyNumberFormat="1" applyFont="1" applyAlignment="1" applyProtection="1">
      <alignment horizontal="right"/>
      <protection/>
    </xf>
    <xf numFmtId="173" fontId="1" fillId="0" borderId="0" xfId="32" applyNumberFormat="1" applyFont="1" applyAlignment="1">
      <alignment horizontal="right"/>
      <protection/>
    </xf>
    <xf numFmtId="4" fontId="9" fillId="0" borderId="0" xfId="32" applyNumberFormat="1" applyFont="1">
      <alignment/>
      <protection/>
    </xf>
    <xf numFmtId="4" fontId="12" fillId="0" borderId="0" xfId="32" applyNumberFormat="1" applyFont="1">
      <alignment/>
      <protection/>
    </xf>
    <xf numFmtId="173" fontId="9" fillId="0" borderId="0" xfId="32" applyNumberFormat="1" applyFont="1">
      <alignment/>
      <protection/>
    </xf>
    <xf numFmtId="173" fontId="12" fillId="0" borderId="0" xfId="32" applyNumberFormat="1" applyFont="1">
      <alignment/>
      <protection/>
    </xf>
    <xf numFmtId="3" fontId="9" fillId="0" borderId="0" xfId="32" applyNumberFormat="1" applyFont="1" applyAlignment="1" quotePrefix="1">
      <alignment horizontal="right"/>
      <protection/>
    </xf>
    <xf numFmtId="3" fontId="9" fillId="0" borderId="0" xfId="32" applyNumberFormat="1" applyFont="1" applyAlignment="1">
      <alignment horizontal="right"/>
      <protection/>
    </xf>
    <xf numFmtId="0" fontId="9" fillId="0" borderId="0" xfId="26" applyFont="1" applyAlignment="1">
      <alignment horizontal="left"/>
      <protection/>
    </xf>
    <xf numFmtId="0" fontId="9" fillId="0" borderId="0" xfId="28" applyFont="1">
      <alignment/>
      <protection/>
    </xf>
    <xf numFmtId="0" fontId="11" fillId="0" borderId="0" xfId="28" applyFont="1">
      <alignment/>
      <protection/>
    </xf>
    <xf numFmtId="0" fontId="11" fillId="0" borderId="0" xfId="26" applyFont="1">
      <alignment/>
      <protection/>
    </xf>
    <xf numFmtId="0" fontId="9" fillId="0" borderId="0" xfId="26" applyFont="1">
      <alignment/>
      <protection/>
    </xf>
    <xf numFmtId="0" fontId="12" fillId="0" borderId="0" xfId="26" applyFont="1" applyAlignment="1">
      <alignment horizontal="center"/>
      <protection/>
    </xf>
    <xf numFmtId="0" fontId="12" fillId="0" borderId="0" xfId="26" applyFont="1" applyBorder="1" applyAlignment="1">
      <alignment horizontal="center"/>
      <protection/>
    </xf>
    <xf numFmtId="0" fontId="9" fillId="0" borderId="0" xfId="26" applyFont="1" applyBorder="1">
      <alignment/>
      <protection/>
    </xf>
    <xf numFmtId="0" fontId="11" fillId="0" borderId="1" xfId="26" applyFont="1" applyBorder="1" applyAlignment="1" quotePrefix="1">
      <alignment horizontal="right"/>
      <protection/>
    </xf>
    <xf numFmtId="0" fontId="11" fillId="0" borderId="0" xfId="26" applyFont="1" applyBorder="1" applyAlignment="1" quotePrefix="1">
      <alignment horizontal="right"/>
      <protection/>
    </xf>
    <xf numFmtId="0" fontId="9" fillId="0" borderId="0" xfId="30" applyFont="1">
      <alignment/>
      <protection/>
    </xf>
    <xf numFmtId="3" fontId="9" fillId="0" borderId="0" xfId="26" applyNumberFormat="1" applyFont="1">
      <alignment/>
      <protection/>
    </xf>
    <xf numFmtId="173" fontId="9" fillId="0" borderId="0" xfId="26" applyNumberFormat="1" applyFont="1" applyAlignment="1">
      <alignment horizontal="right"/>
      <protection/>
    </xf>
    <xf numFmtId="3" fontId="9" fillId="0" borderId="0" xfId="26" applyNumberFormat="1" applyFont="1" applyBorder="1">
      <alignment/>
      <protection/>
    </xf>
    <xf numFmtId="0" fontId="9" fillId="0" borderId="1" xfId="30" applyFont="1" applyBorder="1">
      <alignment/>
      <protection/>
    </xf>
    <xf numFmtId="3" fontId="9" fillId="0" borderId="1" xfId="26" applyNumberFormat="1" applyFont="1" applyBorder="1">
      <alignment/>
      <protection/>
    </xf>
    <xf numFmtId="0" fontId="11" fillId="0" borderId="0" xfId="26" applyFont="1" applyAlignment="1" quotePrefix="1">
      <alignment horizontal="right"/>
      <protection/>
    </xf>
    <xf numFmtId="0" fontId="11" fillId="0" borderId="0" xfId="26" applyFont="1" applyBorder="1" applyAlignment="1">
      <alignment horizontal="right"/>
      <protection/>
    </xf>
    <xf numFmtId="173" fontId="9" fillId="0" borderId="0" xfId="26" applyNumberFormat="1" applyFont="1">
      <alignment/>
      <protection/>
    </xf>
    <xf numFmtId="3" fontId="9" fillId="0" borderId="0" xfId="28" applyNumberFormat="1" applyFont="1" applyAlignment="1">
      <alignment horizontal="right"/>
      <protection/>
    </xf>
    <xf numFmtId="3" fontId="9" fillId="0" borderId="0" xfId="28" applyNumberFormat="1" applyFont="1">
      <alignment/>
      <protection/>
    </xf>
    <xf numFmtId="0" fontId="9" fillId="0" borderId="0" xfId="28" applyFont="1" applyBorder="1">
      <alignment/>
      <protection/>
    </xf>
    <xf numFmtId="0" fontId="11" fillId="0" borderId="0" xfId="28" applyFont="1" applyAlignment="1" quotePrefix="1">
      <alignment horizontal="left"/>
      <protection/>
    </xf>
    <xf numFmtId="3" fontId="9" fillId="0" borderId="0" xfId="28" applyNumberFormat="1" applyFont="1" applyBorder="1">
      <alignment/>
      <protection/>
    </xf>
    <xf numFmtId="0" fontId="9" fillId="0" borderId="1" xfId="28" applyFont="1" applyBorder="1">
      <alignment/>
      <protection/>
    </xf>
    <xf numFmtId="3" fontId="9" fillId="0" borderId="1" xfId="28" applyNumberFormat="1" applyFont="1" applyBorder="1">
      <alignment/>
      <protection/>
    </xf>
    <xf numFmtId="14" fontId="11" fillId="0" borderId="1" xfId="28" applyNumberFormat="1" applyFont="1" applyBorder="1" applyAlignment="1" quotePrefix="1">
      <alignment horizontal="right"/>
      <protection/>
    </xf>
    <xf numFmtId="0" fontId="11" fillId="0" borderId="0" xfId="28" applyFont="1" applyBorder="1" applyAlignment="1" quotePrefix="1">
      <alignment horizontal="right"/>
      <protection/>
    </xf>
    <xf numFmtId="174" fontId="9" fillId="0" borderId="0" xfId="28" applyNumberFormat="1" applyFont="1">
      <alignment/>
      <protection/>
    </xf>
    <xf numFmtId="176" fontId="9" fillId="0" borderId="0" xfId="28" applyNumberFormat="1" applyFont="1">
      <alignment/>
      <protection/>
    </xf>
    <xf numFmtId="173" fontId="9" fillId="0" borderId="0" xfId="26" applyNumberFormat="1" applyFont="1" applyBorder="1">
      <alignment/>
      <protection/>
    </xf>
    <xf numFmtId="173" fontId="9" fillId="0" borderId="0" xfId="28" applyNumberFormat="1" applyFont="1">
      <alignment/>
      <protection/>
    </xf>
    <xf numFmtId="173" fontId="9" fillId="0" borderId="0" xfId="28" applyNumberFormat="1" applyFont="1" applyFill="1">
      <alignment/>
      <protection/>
    </xf>
    <xf numFmtId="0" fontId="9" fillId="0" borderId="0" xfId="28" applyFont="1" applyAlignment="1">
      <alignment horizontal="left"/>
      <protection/>
    </xf>
    <xf numFmtId="0" fontId="11" fillId="0" borderId="0" xfId="29" applyFont="1">
      <alignment/>
      <protection/>
    </xf>
    <xf numFmtId="0" fontId="9" fillId="0" borderId="0" xfId="29">
      <alignment/>
      <protection/>
    </xf>
    <xf numFmtId="6" fontId="9" fillId="0" borderId="1" xfId="29" applyNumberFormat="1" applyFont="1" applyBorder="1" applyAlignment="1">
      <alignment horizontal="left"/>
      <protection/>
    </xf>
    <xf numFmtId="0" fontId="9" fillId="0" borderId="0" xfId="29" applyFont="1">
      <alignment/>
      <protection/>
    </xf>
    <xf numFmtId="0" fontId="9" fillId="0" borderId="0" xfId="29" applyFont="1" applyAlignment="1">
      <alignment horizontal="left"/>
      <protection/>
    </xf>
    <xf numFmtId="3" fontId="9" fillId="0" borderId="0" xfId="33" applyNumberFormat="1" applyFont="1">
      <alignment/>
      <protection/>
    </xf>
    <xf numFmtId="0" fontId="9" fillId="0" borderId="0" xfId="29" applyFont="1" applyAlignment="1">
      <alignment horizontal="left" indent="1"/>
      <protection/>
    </xf>
    <xf numFmtId="6" fontId="9" fillId="0" borderId="0" xfId="29" applyNumberFormat="1" applyFont="1" applyBorder="1" applyAlignment="1">
      <alignment horizontal="left"/>
      <protection/>
    </xf>
    <xf numFmtId="0" fontId="9" fillId="0" borderId="0" xfId="29" applyFont="1">
      <alignment/>
      <protection/>
    </xf>
    <xf numFmtId="3" fontId="9" fillId="0" borderId="0" xfId="32" applyNumberFormat="1" applyFont="1" applyFill="1" applyAlignment="1" quotePrefix="1">
      <alignment horizontal="right"/>
      <protection/>
    </xf>
    <xf numFmtId="3" fontId="9" fillId="0" borderId="0" xfId="26" applyNumberFormat="1" applyFont="1" applyFill="1">
      <alignment/>
      <protection/>
    </xf>
    <xf numFmtId="3" fontId="9" fillId="0" borderId="1" xfId="26" applyNumberFormat="1" applyFont="1" applyFill="1" applyBorder="1">
      <alignment/>
      <protection/>
    </xf>
    <xf numFmtId="6" fontId="11" fillId="0" borderId="1" xfId="28" applyNumberFormat="1" applyFont="1" applyBorder="1" applyAlignment="1" quotePrefix="1">
      <alignment horizontal="right"/>
      <protection/>
    </xf>
    <xf numFmtId="0" fontId="9" fillId="0" borderId="0" xfId="28" applyFont="1" applyBorder="1" applyAlignment="1">
      <alignment horizontal="right"/>
      <protection/>
    </xf>
    <xf numFmtId="0" fontId="11" fillId="0" borderId="0" xfId="28" applyFont="1" applyAlignment="1">
      <alignment horizontal="right"/>
      <protection/>
    </xf>
    <xf numFmtId="3" fontId="9" fillId="0" borderId="0" xfId="28" applyNumberFormat="1" applyFont="1" applyBorder="1" applyAlignment="1">
      <alignment horizontal="right"/>
      <protection/>
    </xf>
    <xf numFmtId="3" fontId="9" fillId="0" borderId="1" xfId="28" applyNumberFormat="1" applyFont="1" applyBorder="1" applyAlignment="1">
      <alignment horizontal="right"/>
      <protection/>
    </xf>
    <xf numFmtId="0" fontId="9" fillId="0" borderId="0" xfId="28" applyFont="1" applyAlignment="1">
      <alignment horizontal="right"/>
      <protection/>
    </xf>
    <xf numFmtId="3" fontId="11" fillId="0" borderId="0" xfId="28" applyNumberFormat="1" applyFont="1">
      <alignment/>
      <protection/>
    </xf>
    <xf numFmtId="0" fontId="9" fillId="0" borderId="0" xfId="34">
      <alignment/>
      <protection/>
    </xf>
    <xf numFmtId="164" fontId="9" fillId="0" borderId="1" xfId="22" applyNumberFormat="1" applyFont="1" applyBorder="1">
      <alignment/>
      <protection/>
    </xf>
    <xf numFmtId="0" fontId="9" fillId="0" borderId="0" xfId="34" applyFont="1">
      <alignment/>
      <protection/>
    </xf>
    <xf numFmtId="0" fontId="9" fillId="0" borderId="0" xfId="34" applyFont="1" applyAlignment="1">
      <alignment horizontal="left" indent="1"/>
      <protection/>
    </xf>
    <xf numFmtId="0" fontId="9" fillId="0" borderId="0" xfId="22" applyFont="1" applyBorder="1" applyAlignment="1">
      <alignment horizontal="left" vertical="center"/>
      <protection/>
    </xf>
    <xf numFmtId="0" fontId="0" fillId="0" borderId="0" xfId="0" applyAlignment="1">
      <alignment vertical="center"/>
    </xf>
    <xf numFmtId="0" fontId="9" fillId="0" borderId="0" xfId="34" applyFont="1" applyBorder="1">
      <alignment/>
      <protection/>
    </xf>
    <xf numFmtId="0" fontId="9" fillId="0" borderId="0" xfId="34" applyBorder="1">
      <alignment/>
      <protection/>
    </xf>
    <xf numFmtId="0" fontId="11" fillId="0" borderId="0" xfId="34" applyFont="1">
      <alignment/>
      <protection/>
    </xf>
    <xf numFmtId="17" fontId="9" fillId="0" borderId="0" xfId="25" applyNumberFormat="1" applyFont="1" applyBorder="1" applyAlignment="1">
      <alignment horizontal="right" wrapText="1"/>
      <protection/>
    </xf>
    <xf numFmtId="0" fontId="9" fillId="0" borderId="1" xfId="28" applyFont="1" applyBorder="1" applyAlignment="1">
      <alignment horizontal="right"/>
      <protection/>
    </xf>
    <xf numFmtId="0" fontId="14" fillId="0" borderId="0" xfId="25" applyFont="1">
      <alignment/>
      <protection/>
    </xf>
    <xf numFmtId="3" fontId="9" fillId="0" borderId="0" xfId="25" applyNumberFormat="1" applyFont="1">
      <alignment/>
      <protection/>
    </xf>
    <xf numFmtId="0" fontId="13" fillId="0" borderId="0" xfId="27" applyFont="1">
      <alignment/>
      <protection/>
    </xf>
    <xf numFmtId="4" fontId="9" fillId="0" borderId="0" xfId="32" applyNumberFormat="1" applyFont="1" applyFill="1">
      <alignment/>
      <protection/>
    </xf>
    <xf numFmtId="0" fontId="8" fillId="0" borderId="0" xfId="32" applyFont="1" applyBorder="1">
      <alignment/>
      <protection/>
    </xf>
    <xf numFmtId="0" fontId="8" fillId="0" borderId="0" xfId="28" applyFont="1">
      <alignment/>
      <protection/>
    </xf>
    <xf numFmtId="3" fontId="9" fillId="0" borderId="0" xfId="24" applyNumberFormat="1" applyFont="1" applyBorder="1" applyAlignment="1" applyProtection="1">
      <alignment horizontal="right"/>
      <protection/>
    </xf>
    <xf numFmtId="3" fontId="11" fillId="0" borderId="0" xfId="24" applyNumberFormat="1" applyFont="1" applyBorder="1" applyAlignment="1" applyProtection="1">
      <alignment horizontal="right"/>
      <protection/>
    </xf>
    <xf numFmtId="0" fontId="9" fillId="0" borderId="0" xfId="24" applyFont="1" applyBorder="1">
      <alignment/>
      <protection/>
    </xf>
    <xf numFmtId="3" fontId="15" fillId="0" borderId="0" xfId="24" applyNumberFormat="1" applyFont="1" applyBorder="1" applyAlignment="1" applyProtection="1">
      <alignment horizontal="right"/>
      <protection/>
    </xf>
    <xf numFmtId="3" fontId="11" fillId="0" borderId="0" xfId="24" applyNumberFormat="1" applyFont="1" applyBorder="1">
      <alignment/>
      <protection/>
    </xf>
    <xf numFmtId="2" fontId="9" fillId="0" borderId="0" xfId="24" applyNumberFormat="1" applyFont="1" applyBorder="1">
      <alignment/>
      <protection/>
    </xf>
    <xf numFmtId="0" fontId="9" fillId="0" borderId="0" xfId="24" applyFont="1" applyBorder="1" applyAlignment="1" applyProtection="1">
      <alignment horizontal="left"/>
      <protection/>
    </xf>
    <xf numFmtId="0" fontId="11" fillId="0" borderId="0" xfId="24" applyFont="1" applyBorder="1" applyAlignment="1" applyProtection="1">
      <alignment horizontal="left"/>
      <protection/>
    </xf>
    <xf numFmtId="0" fontId="11" fillId="0" borderId="0" xfId="24" applyFont="1" applyBorder="1" applyAlignment="1" applyProtection="1" quotePrefix="1">
      <alignment horizontal="left"/>
      <protection/>
    </xf>
    <xf numFmtId="0" fontId="15" fillId="0" borderId="0" xfId="24" applyFont="1" applyBorder="1" applyAlignment="1" applyProtection="1">
      <alignment horizontal="left"/>
      <protection/>
    </xf>
    <xf numFmtId="0" fontId="11" fillId="0" borderId="0" xfId="24" applyFont="1" applyBorder="1">
      <alignment/>
      <protection/>
    </xf>
    <xf numFmtId="0" fontId="11" fillId="0" borderId="0" xfId="22" applyFont="1" applyBorder="1" applyAlignment="1">
      <alignment wrapText="1"/>
      <protection/>
    </xf>
    <xf numFmtId="3" fontId="9" fillId="0" borderId="0" xfId="22" applyNumberFormat="1" applyFont="1" applyFill="1">
      <alignment/>
      <protection/>
    </xf>
    <xf numFmtId="3" fontId="9" fillId="0" borderId="1" xfId="22" applyNumberFormat="1" applyFont="1" applyFill="1" applyBorder="1">
      <alignment/>
      <protection/>
    </xf>
    <xf numFmtId="3" fontId="9" fillId="0" borderId="0" xfId="22" applyNumberFormat="1" applyFont="1" applyFill="1" applyBorder="1">
      <alignment/>
      <protection/>
    </xf>
    <xf numFmtId="0" fontId="9" fillId="0" borderId="0" xfId="22" applyFont="1" applyFill="1">
      <alignment/>
      <protection/>
    </xf>
    <xf numFmtId="3" fontId="9" fillId="0" borderId="3" xfId="22" applyNumberFormat="1" applyFont="1" applyFill="1" applyBorder="1">
      <alignment/>
      <protection/>
    </xf>
    <xf numFmtId="0" fontId="9" fillId="0" borderId="0" xfId="22" applyFont="1" applyFill="1" applyBorder="1">
      <alignment/>
      <protection/>
    </xf>
    <xf numFmtId="14" fontId="11" fillId="0" borderId="1" xfId="23" applyNumberFormat="1" applyFont="1" applyFill="1" applyBorder="1" applyAlignment="1" quotePrefix="1">
      <alignment horizontal="right"/>
      <protection/>
    </xf>
    <xf numFmtId="3" fontId="9" fillId="0" borderId="2" xfId="22" applyNumberFormat="1" applyFont="1" applyFill="1" applyBorder="1">
      <alignment/>
      <protection/>
    </xf>
    <xf numFmtId="14" fontId="11" fillId="0" borderId="1" xfId="24" applyNumberFormat="1" applyFont="1" applyFill="1" applyBorder="1" applyAlignment="1" applyProtection="1" quotePrefix="1">
      <alignment horizontal="right"/>
      <protection/>
    </xf>
    <xf numFmtId="4" fontId="9" fillId="0" borderId="0" xfId="27" applyNumberFormat="1" applyFill="1">
      <alignment/>
      <protection/>
    </xf>
    <xf numFmtId="3" fontId="9" fillId="0" borderId="0" xfId="27" applyNumberFormat="1" applyFill="1">
      <alignment/>
      <protection/>
    </xf>
    <xf numFmtId="3" fontId="9" fillId="0" borderId="1" xfId="27" applyNumberFormat="1" applyFont="1" applyFill="1" applyBorder="1">
      <alignment/>
      <protection/>
    </xf>
    <xf numFmtId="3" fontId="11" fillId="0" borderId="0" xfId="27" applyNumberFormat="1" applyFont="1" applyFill="1">
      <alignment/>
      <protection/>
    </xf>
    <xf numFmtId="3" fontId="9" fillId="0" borderId="0" xfId="27" applyNumberFormat="1" applyFont="1" applyFill="1">
      <alignment/>
      <protection/>
    </xf>
    <xf numFmtId="3" fontId="9" fillId="0" borderId="1" xfId="27" applyNumberFormat="1" applyFill="1" applyBorder="1">
      <alignment/>
      <protection/>
    </xf>
    <xf numFmtId="3" fontId="9" fillId="0" borderId="0" xfId="27" applyNumberFormat="1" applyFill="1" applyBorder="1">
      <alignment/>
      <protection/>
    </xf>
    <xf numFmtId="3" fontId="9" fillId="0" borderId="0" xfId="27" applyNumberFormat="1" applyFont="1" applyFill="1" applyBorder="1">
      <alignment/>
      <protection/>
    </xf>
    <xf numFmtId="0" fontId="9" fillId="0" borderId="0" xfId="32" applyFont="1" applyFill="1">
      <alignment/>
      <protection/>
    </xf>
    <xf numFmtId="173" fontId="11" fillId="0" borderId="1" xfId="32" applyNumberFormat="1" applyFont="1" applyFill="1" applyBorder="1" applyAlignment="1" quotePrefix="1">
      <alignment horizontal="right"/>
      <protection/>
    </xf>
    <xf numFmtId="173" fontId="9" fillId="0" borderId="0" xfId="32" applyNumberFormat="1" applyFont="1" applyFill="1" applyAlignment="1" quotePrefix="1">
      <alignment horizontal="right"/>
      <protection/>
    </xf>
    <xf numFmtId="3" fontId="9" fillId="0" borderId="0" xfId="32" applyNumberFormat="1" applyFont="1" applyFill="1" applyAlignment="1">
      <alignment horizontal="right"/>
      <protection/>
    </xf>
    <xf numFmtId="0" fontId="0" fillId="0" borderId="0" xfId="32" applyFill="1">
      <alignment/>
      <protection/>
    </xf>
    <xf numFmtId="4" fontId="11" fillId="0" borderId="0" xfId="27" applyNumberFormat="1" applyFont="1" applyFill="1" applyBorder="1" applyAlignment="1">
      <alignment horizontal="center"/>
      <protection/>
    </xf>
    <xf numFmtId="175" fontId="11" fillId="0" borderId="1" xfId="24" applyNumberFormat="1" applyFont="1" applyBorder="1" applyAlignment="1" applyProtection="1">
      <alignment horizontal="right"/>
      <protection/>
    </xf>
    <xf numFmtId="175" fontId="11" fillId="0" borderId="0" xfId="22" applyNumberFormat="1" applyFont="1" applyBorder="1" applyAlignment="1">
      <alignment horizontal="right"/>
      <protection/>
    </xf>
    <xf numFmtId="0" fontId="9" fillId="0" borderId="0" xfId="24" applyFont="1" applyFill="1" applyBorder="1" applyAlignment="1" applyProtection="1" quotePrefix="1">
      <alignment horizontal="left"/>
      <protection/>
    </xf>
    <xf numFmtId="14" fontId="11" fillId="0" borderId="0" xfId="24" applyNumberFormat="1" applyFont="1" applyFill="1" applyBorder="1" applyAlignment="1" applyProtection="1" quotePrefix="1">
      <alignment horizontal="right"/>
      <protection/>
    </xf>
    <xf numFmtId="0" fontId="9" fillId="0" borderId="0" xfId="24" applyFont="1" applyFill="1" applyBorder="1">
      <alignment/>
      <protection/>
    </xf>
    <xf numFmtId="0" fontId="11" fillId="0" borderId="0" xfId="24" applyFont="1" applyFill="1" applyBorder="1" applyAlignment="1" applyProtection="1" quotePrefix="1">
      <alignment horizontal="right"/>
      <protection/>
    </xf>
    <xf numFmtId="0" fontId="11" fillId="0" borderId="0" xfId="24" applyFont="1" applyFill="1" applyBorder="1" applyAlignment="1" applyProtection="1">
      <alignment horizontal="left"/>
      <protection/>
    </xf>
    <xf numFmtId="3" fontId="11" fillId="0" borderId="0" xfId="24" applyNumberFormat="1" applyFont="1" applyFill="1" applyBorder="1" applyAlignment="1" applyProtection="1">
      <alignment horizontal="right"/>
      <protection/>
    </xf>
    <xf numFmtId="0" fontId="9" fillId="0" borderId="0" xfId="24" applyFont="1" applyFill="1" applyBorder="1" applyAlignment="1" applyProtection="1">
      <alignment horizontal="left"/>
      <protection/>
    </xf>
    <xf numFmtId="3" fontId="9" fillId="0" borderId="0" xfId="24" applyNumberFormat="1" applyFont="1" applyFill="1" applyBorder="1" applyAlignment="1" applyProtection="1">
      <alignment horizontal="right"/>
      <protection/>
    </xf>
    <xf numFmtId="0" fontId="9" fillId="0" borderId="0" xfId="22" applyFont="1" applyFill="1" applyBorder="1" applyAlignment="1">
      <alignment horizontal="left"/>
      <protection/>
    </xf>
    <xf numFmtId="175" fontId="11" fillId="0" borderId="0" xfId="22" applyNumberFormat="1" applyFont="1" applyFill="1" applyBorder="1" applyAlignment="1">
      <alignment horizontal="right"/>
      <protection/>
    </xf>
    <xf numFmtId="175" fontId="11" fillId="0" borderId="0" xfId="22" applyNumberFormat="1" applyFont="1" applyAlignment="1" quotePrefix="1">
      <alignment horizontal="right"/>
      <protection/>
    </xf>
    <xf numFmtId="175" fontId="9" fillId="0" borderId="1" xfId="22" applyNumberFormat="1" applyFont="1" applyBorder="1" applyAlignment="1">
      <alignment horizontal="right"/>
      <protection/>
    </xf>
    <xf numFmtId="175" fontId="9" fillId="0" borderId="0" xfId="22" applyNumberFormat="1" applyFont="1" applyAlignment="1">
      <alignment horizontal="right"/>
      <protection/>
    </xf>
    <xf numFmtId="0" fontId="8" fillId="0" borderId="0" xfId="22" applyFont="1" applyFill="1" applyAlignment="1">
      <alignment horizontal="right"/>
      <protection/>
    </xf>
    <xf numFmtId="0" fontId="11" fillId="0" borderId="0" xfId="22" applyFont="1" applyFill="1" applyAlignment="1">
      <alignment horizontal="right"/>
      <protection/>
    </xf>
    <xf numFmtId="0" fontId="9" fillId="0" borderId="0" xfId="22" applyFont="1" applyFill="1" applyAlignment="1">
      <alignment horizontal="right"/>
      <protection/>
    </xf>
    <xf numFmtId="175" fontId="8" fillId="0" borderId="0" xfId="22" applyNumberFormat="1" applyFont="1" applyAlignment="1">
      <alignment horizontal="right"/>
      <protection/>
    </xf>
    <xf numFmtId="175" fontId="11" fillId="0" borderId="0" xfId="22" applyNumberFormat="1" applyFont="1" applyAlignment="1">
      <alignment horizontal="right"/>
      <protection/>
    </xf>
    <xf numFmtId="175" fontId="11" fillId="0" borderId="0" xfId="22" applyNumberFormat="1" applyFont="1" applyFill="1" applyAlignment="1">
      <alignment horizontal="right"/>
      <protection/>
    </xf>
    <xf numFmtId="175" fontId="9" fillId="0" borderId="0" xfId="22" applyNumberFormat="1" applyFont="1" applyFill="1" applyAlignment="1">
      <alignment horizontal="right"/>
      <protection/>
    </xf>
    <xf numFmtId="175" fontId="9" fillId="0" borderId="1" xfId="22" applyNumberFormat="1" applyFont="1" applyFill="1" applyBorder="1" applyAlignment="1">
      <alignment horizontal="right"/>
      <protection/>
    </xf>
    <xf numFmtId="175" fontId="9" fillId="0" borderId="0" xfId="22" applyNumberFormat="1" applyFont="1" applyFill="1" applyBorder="1" applyAlignment="1">
      <alignment horizontal="right"/>
      <protection/>
    </xf>
    <xf numFmtId="175" fontId="9" fillId="0" borderId="0" xfId="22" applyNumberFormat="1" applyFont="1" applyBorder="1" applyAlignment="1">
      <alignment horizontal="right"/>
      <protection/>
    </xf>
    <xf numFmtId="175" fontId="9" fillId="0" borderId="0" xfId="22" applyNumberFormat="1" applyFont="1" applyAlignment="1" quotePrefix="1">
      <alignment horizontal="right"/>
      <protection/>
    </xf>
    <xf numFmtId="175" fontId="11" fillId="0" borderId="0" xfId="22" applyNumberFormat="1" applyFont="1" applyAlignment="1">
      <alignment horizontal="right" wrapText="1"/>
      <protection/>
    </xf>
    <xf numFmtId="0" fontId="11" fillId="0" borderId="1" xfId="26" applyFont="1" applyFill="1" applyBorder="1" applyAlignment="1" quotePrefix="1">
      <alignment horizontal="right"/>
      <protection/>
    </xf>
    <xf numFmtId="0" fontId="9" fillId="0" borderId="0" xfId="26" applyFont="1" applyFill="1">
      <alignment/>
      <protection/>
    </xf>
    <xf numFmtId="3" fontId="9" fillId="0" borderId="0" xfId="30" applyNumberFormat="1" applyFont="1" applyFill="1">
      <alignment/>
      <protection/>
    </xf>
    <xf numFmtId="0" fontId="11" fillId="0" borderId="1" xfId="26" applyFont="1" applyFill="1" applyBorder="1" applyAlignment="1">
      <alignment horizontal="right"/>
      <protection/>
    </xf>
    <xf numFmtId="175" fontId="9" fillId="0" borderId="0" xfId="26" applyNumberFormat="1" applyFont="1" applyFill="1">
      <alignment/>
      <protection/>
    </xf>
    <xf numFmtId="175" fontId="9" fillId="0" borderId="1" xfId="26" applyNumberFormat="1" applyFont="1" applyFill="1" applyBorder="1">
      <alignment/>
      <protection/>
    </xf>
    <xf numFmtId="6" fontId="9" fillId="0" borderId="1" xfId="28" applyNumberFormat="1" applyFont="1" applyBorder="1" applyAlignment="1">
      <alignment horizontal="left"/>
      <protection/>
    </xf>
    <xf numFmtId="0" fontId="11" fillId="0" borderId="0" xfId="28" applyFont="1" applyBorder="1" applyAlignment="1" quotePrefix="1">
      <alignment horizontal="left"/>
      <protection/>
    </xf>
    <xf numFmtId="0" fontId="11" fillId="0" borderId="0" xfId="28" applyFont="1" applyBorder="1">
      <alignment/>
      <protection/>
    </xf>
    <xf numFmtId="3" fontId="11" fillId="0" borderId="0" xfId="28" applyNumberFormat="1" applyFont="1" applyBorder="1" applyAlignment="1">
      <alignment horizontal="right"/>
      <protection/>
    </xf>
    <xf numFmtId="0" fontId="8" fillId="0" borderId="0" xfId="22" applyFont="1" applyFill="1" applyBorder="1">
      <alignment/>
      <protection/>
    </xf>
    <xf numFmtId="0" fontId="11" fillId="0" borderId="0" xfId="22" applyFont="1" applyFill="1" applyBorder="1">
      <alignment/>
      <protection/>
    </xf>
    <xf numFmtId="0" fontId="9" fillId="0" borderId="0" xfId="32" applyFont="1" applyFill="1" applyAlignment="1">
      <alignment horizontal="left"/>
      <protection/>
    </xf>
    <xf numFmtId="0" fontId="11" fillId="0" borderId="0" xfId="32" applyFont="1" applyFill="1" applyBorder="1">
      <alignment/>
      <protection/>
    </xf>
    <xf numFmtId="0" fontId="9" fillId="0" borderId="0" xfId="32" applyFont="1" applyFill="1" applyAlignment="1">
      <alignment horizontal="right"/>
      <protection/>
    </xf>
    <xf numFmtId="175" fontId="9" fillId="0" borderId="0" xfId="32" applyNumberFormat="1" applyFont="1">
      <alignment/>
      <protection/>
    </xf>
    <xf numFmtId="173" fontId="9" fillId="0" borderId="0" xfId="32" applyNumberFormat="1" applyFont="1" applyAlignment="1" quotePrefix="1">
      <alignment horizontal="right"/>
      <protection/>
    </xf>
    <xf numFmtId="0" fontId="9" fillId="0" borderId="0" xfId="32" applyFont="1" applyAlignment="1">
      <alignment horizontal="right"/>
      <protection/>
    </xf>
    <xf numFmtId="0" fontId="8" fillId="0" borderId="0" xfId="32" applyFont="1" applyBorder="1" applyAlignment="1">
      <alignment horizontal="right"/>
      <protection/>
    </xf>
    <xf numFmtId="0" fontId="11" fillId="0" borderId="0" xfId="32" applyFont="1" applyBorder="1" applyAlignment="1">
      <alignment horizontal="right"/>
      <protection/>
    </xf>
    <xf numFmtId="0" fontId="9" fillId="0" borderId="0" xfId="32" applyFont="1" applyBorder="1" applyAlignment="1">
      <alignment horizontal="right"/>
      <protection/>
    </xf>
    <xf numFmtId="0" fontId="9" fillId="0" borderId="0" xfId="32" applyFont="1" applyAlignment="1" quotePrefix="1">
      <alignment horizontal="right"/>
      <protection/>
    </xf>
    <xf numFmtId="0" fontId="0" fillId="0" borderId="0" xfId="32" applyAlignment="1">
      <alignment horizontal="right"/>
      <protection/>
    </xf>
    <xf numFmtId="175" fontId="9" fillId="0" borderId="0" xfId="30" applyNumberFormat="1" applyFont="1" applyFill="1" applyAlignment="1">
      <alignment horizontal="right"/>
      <protection/>
    </xf>
    <xf numFmtId="3" fontId="9" fillId="0" borderId="0" xfId="28" applyNumberFormat="1" applyFont="1" applyFill="1" applyAlignment="1" quotePrefix="1">
      <alignment horizontal="right"/>
      <protection/>
    </xf>
    <xf numFmtId="0" fontId="11" fillId="0" borderId="1" xfId="32" applyFont="1" applyBorder="1" applyAlignment="1" quotePrefix="1">
      <alignment horizontal="right"/>
      <protection/>
    </xf>
    <xf numFmtId="175" fontId="9" fillId="0" borderId="0" xfId="30" applyNumberFormat="1" applyFont="1" applyFill="1">
      <alignment/>
      <protection/>
    </xf>
    <xf numFmtId="0" fontId="11" fillId="0" borderId="0" xfId="28" applyFont="1" applyFill="1">
      <alignment/>
      <protection/>
    </xf>
    <xf numFmtId="3" fontId="9" fillId="0" borderId="0" xfId="28" applyNumberFormat="1" applyFont="1" applyFill="1">
      <alignment/>
      <protection/>
    </xf>
    <xf numFmtId="3" fontId="9" fillId="0" borderId="0" xfId="28" applyNumberFormat="1" applyFont="1" applyFill="1" applyBorder="1">
      <alignment/>
      <protection/>
    </xf>
    <xf numFmtId="3" fontId="9" fillId="0" borderId="1" xfId="28" applyNumberFormat="1" applyFont="1" applyFill="1" applyBorder="1">
      <alignment/>
      <protection/>
    </xf>
    <xf numFmtId="3" fontId="11" fillId="0" borderId="0" xfId="28" applyNumberFormat="1" applyFont="1" applyFill="1">
      <alignment/>
      <protection/>
    </xf>
    <xf numFmtId="6" fontId="11" fillId="0" borderId="1" xfId="28" applyNumberFormat="1" applyFont="1" applyFill="1" applyBorder="1" applyAlignment="1" quotePrefix="1">
      <alignment horizontal="right"/>
      <protection/>
    </xf>
    <xf numFmtId="0" fontId="9" fillId="0" borderId="0" xfId="28" applyFont="1" applyFill="1" applyBorder="1">
      <alignment/>
      <protection/>
    </xf>
    <xf numFmtId="0" fontId="9" fillId="0" borderId="0" xfId="28" applyFont="1" applyFill="1">
      <alignment/>
      <protection/>
    </xf>
    <xf numFmtId="175" fontId="9" fillId="0" borderId="0" xfId="28" applyNumberFormat="1" applyFont="1" applyFill="1">
      <alignment/>
      <protection/>
    </xf>
    <xf numFmtId="0" fontId="9" fillId="0" borderId="1" xfId="28" applyFont="1" applyFill="1" applyBorder="1">
      <alignment/>
      <protection/>
    </xf>
    <xf numFmtId="0" fontId="9" fillId="0" borderId="0" xfId="28" applyFont="1" applyFill="1" applyAlignment="1">
      <alignment horizontal="left"/>
      <protection/>
    </xf>
    <xf numFmtId="3" fontId="9" fillId="0" borderId="0" xfId="0" applyNumberFormat="1" applyFont="1" applyAlignment="1">
      <alignment/>
    </xf>
    <xf numFmtId="0" fontId="11" fillId="0" borderId="0" xfId="0" applyFont="1" applyAlignment="1">
      <alignment/>
    </xf>
    <xf numFmtId="0" fontId="9" fillId="0" borderId="0" xfId="0" applyFont="1" applyAlignment="1">
      <alignment/>
    </xf>
    <xf numFmtId="0" fontId="9" fillId="0" borderId="0" xfId="0" applyFont="1" applyAlignment="1" quotePrefix="1">
      <alignment horizontal="center"/>
    </xf>
    <xf numFmtId="0" fontId="9" fillId="0" borderId="0" xfId="0" applyFont="1" applyAlignment="1" quotePrefix="1">
      <alignment horizontal="right"/>
    </xf>
    <xf numFmtId="0" fontId="9" fillId="0" borderId="0" xfId="0" applyFont="1" applyAlignment="1">
      <alignment horizontal="left"/>
    </xf>
    <xf numFmtId="175" fontId="9" fillId="0" borderId="0" xfId="0" applyNumberFormat="1" applyFont="1" applyAlignment="1">
      <alignment/>
    </xf>
    <xf numFmtId="0" fontId="9" fillId="0" borderId="0" xfId="0" applyFont="1" applyBorder="1" applyAlignment="1">
      <alignment/>
    </xf>
    <xf numFmtId="3" fontId="9" fillId="0" borderId="0" xfId="26" applyNumberFormat="1" applyFont="1" applyFill="1" applyBorder="1">
      <alignment/>
      <protection/>
    </xf>
    <xf numFmtId="0" fontId="9" fillId="0" borderId="0" xfId="26" applyFont="1" applyFill="1" applyBorder="1">
      <alignment/>
      <protection/>
    </xf>
    <xf numFmtId="0" fontId="11" fillId="0" borderId="0" xfId="28" applyFont="1" applyBorder="1" applyAlignment="1">
      <alignment horizontal="right"/>
      <protection/>
    </xf>
    <xf numFmtId="3" fontId="11" fillId="0" borderId="0" xfId="28" applyNumberFormat="1" applyFont="1" applyBorder="1">
      <alignment/>
      <protection/>
    </xf>
    <xf numFmtId="0" fontId="11" fillId="0" borderId="1" xfId="28" applyFont="1" applyFill="1" applyBorder="1" applyAlignment="1" quotePrefix="1">
      <alignment horizontal="right"/>
      <protection/>
    </xf>
    <xf numFmtId="0" fontId="11" fillId="0" borderId="0" xfId="28" applyFont="1" applyFill="1" applyAlignment="1" quotePrefix="1">
      <alignment horizontal="left"/>
      <protection/>
    </xf>
    <xf numFmtId="0" fontId="11" fillId="0" borderId="1" xfId="28" applyFont="1" applyFill="1" applyBorder="1" applyAlignment="1">
      <alignment horizontal="right"/>
      <protection/>
    </xf>
    <xf numFmtId="0" fontId="9" fillId="0" borderId="0" xfId="0" applyFont="1" applyBorder="1" applyAlignment="1" quotePrefix="1">
      <alignment horizontal="center"/>
    </xf>
    <xf numFmtId="0" fontId="9" fillId="0" borderId="0" xfId="0" applyFont="1" applyBorder="1" applyAlignment="1">
      <alignment horizontal="right"/>
    </xf>
    <xf numFmtId="175" fontId="9" fillId="0" borderId="0" xfId="0" applyNumberFormat="1" applyFont="1" applyBorder="1" applyAlignment="1">
      <alignment/>
    </xf>
    <xf numFmtId="0" fontId="0" fillId="0" borderId="0" xfId="0" applyBorder="1" applyAlignment="1">
      <alignment/>
    </xf>
    <xf numFmtId="0" fontId="9" fillId="0" borderId="1" xfId="0" applyFont="1" applyBorder="1" applyAlignment="1">
      <alignment/>
    </xf>
    <xf numFmtId="3" fontId="11" fillId="0" borderId="0" xfId="22" applyNumberFormat="1" applyFont="1" applyFill="1" applyBorder="1">
      <alignment/>
      <protection/>
    </xf>
    <xf numFmtId="3" fontId="11" fillId="0" borderId="0" xfId="22" applyNumberFormat="1" applyFont="1" applyFill="1">
      <alignment/>
      <protection/>
    </xf>
    <xf numFmtId="2" fontId="9" fillId="0" borderId="0" xfId="22" applyNumberFormat="1" applyFont="1" applyFill="1">
      <alignment/>
      <protection/>
    </xf>
    <xf numFmtId="3" fontId="9" fillId="0" borderId="0" xfId="27" applyNumberFormat="1" applyFont="1" applyFill="1">
      <alignment/>
      <protection/>
    </xf>
    <xf numFmtId="0" fontId="11" fillId="0" borderId="1" xfId="32" applyFont="1" applyFill="1" applyBorder="1" applyAlignment="1" quotePrefix="1">
      <alignment horizontal="right"/>
      <protection/>
    </xf>
    <xf numFmtId="0" fontId="9" fillId="0" borderId="0" xfId="32" applyFont="1" applyFill="1" applyBorder="1">
      <alignment/>
      <protection/>
    </xf>
    <xf numFmtId="2" fontId="9" fillId="0" borderId="0" xfId="32" applyNumberFormat="1" applyFont="1" applyFill="1" applyAlignment="1">
      <alignment horizontal="right"/>
      <protection/>
    </xf>
    <xf numFmtId="3" fontId="9" fillId="0" borderId="0" xfId="32" applyNumberFormat="1" applyFont="1" applyFill="1">
      <alignment/>
      <protection/>
    </xf>
    <xf numFmtId="175" fontId="9" fillId="0" borderId="0" xfId="32" applyNumberFormat="1" applyFont="1" applyFill="1" applyAlignment="1">
      <alignment horizontal="right"/>
      <protection/>
    </xf>
    <xf numFmtId="3" fontId="9" fillId="0" borderId="0" xfId="34" applyNumberFormat="1" applyFill="1">
      <alignment/>
      <protection/>
    </xf>
    <xf numFmtId="0" fontId="9" fillId="0" borderId="0" xfId="29" applyFont="1" applyFill="1" applyAlignment="1">
      <alignment horizontal="right"/>
      <protection/>
    </xf>
    <xf numFmtId="0" fontId="13" fillId="0" borderId="0" xfId="29" applyFont="1" applyFill="1" applyAlignment="1">
      <alignment/>
      <protection/>
    </xf>
    <xf numFmtId="3" fontId="9" fillId="0" borderId="0" xfId="29" applyNumberFormat="1" applyFont="1" applyFill="1">
      <alignment/>
      <protection/>
    </xf>
    <xf numFmtId="0" fontId="9" fillId="0" borderId="0" xfId="29" applyFont="1" applyFill="1" applyAlignment="1">
      <alignment/>
      <protection/>
    </xf>
    <xf numFmtId="0" fontId="9" fillId="0" borderId="0" xfId="29" applyFont="1" applyFill="1" applyBorder="1" applyAlignment="1" quotePrefix="1">
      <alignment horizontal="right"/>
      <protection/>
    </xf>
    <xf numFmtId="3" fontId="9" fillId="0" borderId="1" xfId="29" applyNumberFormat="1" applyFont="1" applyFill="1" applyBorder="1">
      <alignment/>
      <protection/>
    </xf>
    <xf numFmtId="0" fontId="9" fillId="0" borderId="0" xfId="29" applyFont="1" applyFill="1">
      <alignment/>
      <protection/>
    </xf>
    <xf numFmtId="0" fontId="9" fillId="0" borderId="0" xfId="29" applyFill="1">
      <alignment/>
      <protection/>
    </xf>
    <xf numFmtId="0" fontId="11" fillId="0" borderId="1" xfId="0" applyFont="1" applyBorder="1" applyAlignment="1" quotePrefix="1">
      <alignment horizontal="center"/>
    </xf>
    <xf numFmtId="175" fontId="9" fillId="0" borderId="1" xfId="28" applyNumberFormat="1" applyFont="1" applyFill="1" applyBorder="1">
      <alignment/>
      <protection/>
    </xf>
    <xf numFmtId="173" fontId="9" fillId="0" borderId="1" xfId="28" applyNumberFormat="1" applyFont="1" applyBorder="1">
      <alignment/>
      <protection/>
    </xf>
    <xf numFmtId="3" fontId="13" fillId="0" borderId="0" xfId="27" applyNumberFormat="1" applyFont="1">
      <alignment/>
      <protection/>
    </xf>
    <xf numFmtId="3" fontId="9" fillId="0" borderId="0" xfId="34" applyNumberFormat="1">
      <alignment/>
      <protection/>
    </xf>
    <xf numFmtId="0" fontId="9" fillId="0" borderId="0" xfId="26" applyFont="1" applyFill="1" applyAlignment="1">
      <alignment horizontal="right"/>
      <protection/>
    </xf>
    <xf numFmtId="175" fontId="9" fillId="0" borderId="1" xfId="30" applyNumberFormat="1" applyFont="1" applyFill="1" applyBorder="1" applyAlignment="1">
      <alignment horizontal="right"/>
      <protection/>
    </xf>
    <xf numFmtId="175" fontId="9" fillId="0" borderId="0" xfId="26" applyNumberFormat="1" applyFont="1" applyFill="1" applyAlignment="1">
      <alignment horizontal="right"/>
      <protection/>
    </xf>
    <xf numFmtId="3" fontId="11" fillId="0" borderId="0" xfId="27" applyNumberFormat="1" applyFont="1" applyFill="1">
      <alignment/>
      <protection/>
    </xf>
    <xf numFmtId="3" fontId="0" fillId="0" borderId="0" xfId="0" applyNumberFormat="1" applyAlignment="1">
      <alignment/>
    </xf>
    <xf numFmtId="0" fontId="0" fillId="0" borderId="0" xfId="32" applyFont="1">
      <alignment/>
      <protection/>
    </xf>
    <xf numFmtId="3" fontId="9" fillId="0" borderId="0" xfId="27" applyNumberFormat="1" applyFont="1" applyFill="1" applyBorder="1">
      <alignment/>
      <protection/>
    </xf>
    <xf numFmtId="2" fontId="9" fillId="0" borderId="0" xfId="32" applyNumberFormat="1" applyFont="1" applyFill="1" applyAlignment="1" quotePrefix="1">
      <alignment horizontal="right"/>
      <protection/>
    </xf>
    <xf numFmtId="4" fontId="9" fillId="0" borderId="0" xfId="27" applyNumberFormat="1" applyFont="1" applyFill="1">
      <alignment/>
      <protection/>
    </xf>
    <xf numFmtId="3" fontId="9" fillId="0" borderId="1" xfId="27" applyNumberFormat="1" applyFont="1" applyFill="1" applyBorder="1">
      <alignment/>
      <protection/>
    </xf>
    <xf numFmtId="0" fontId="11" fillId="0" borderId="0" xfId="0" applyFont="1" applyBorder="1" applyAlignment="1" quotePrefix="1">
      <alignment horizontal="center"/>
    </xf>
    <xf numFmtId="0" fontId="11" fillId="0" borderId="0" xfId="26" applyFont="1" applyFill="1" applyBorder="1" applyAlignment="1" quotePrefix="1">
      <alignment horizontal="right"/>
      <protection/>
    </xf>
    <xf numFmtId="173" fontId="9" fillId="0" borderId="0" xfId="26" applyNumberFormat="1" applyFont="1" applyBorder="1" applyAlignment="1">
      <alignment horizontal="right"/>
      <protection/>
    </xf>
    <xf numFmtId="3" fontId="11" fillId="0" borderId="0" xfId="28" applyNumberFormat="1" applyFont="1" applyFill="1" applyBorder="1" applyAlignment="1">
      <alignment horizontal="right"/>
      <protection/>
    </xf>
    <xf numFmtId="3" fontId="11" fillId="0" borderId="0" xfId="28" applyNumberFormat="1" applyFont="1" applyFill="1" applyBorder="1">
      <alignment/>
      <protection/>
    </xf>
    <xf numFmtId="0" fontId="0" fillId="0" borderId="0" xfId="0" applyFont="1" applyAlignment="1">
      <alignment/>
    </xf>
    <xf numFmtId="3" fontId="9" fillId="0" borderId="0" xfId="29" applyNumberFormat="1" applyFont="1" applyFill="1">
      <alignment/>
      <protection/>
    </xf>
    <xf numFmtId="0" fontId="11" fillId="0" borderId="1" xfId="24" applyFont="1" applyFill="1" applyBorder="1" applyAlignment="1" applyProtection="1" quotePrefix="1">
      <alignment horizontal="right"/>
      <protection/>
    </xf>
    <xf numFmtId="3" fontId="9" fillId="0" borderId="0" xfId="22" applyNumberFormat="1" applyFont="1" applyFill="1" applyAlignment="1">
      <alignment horizontal="right"/>
      <protection/>
    </xf>
    <xf numFmtId="3" fontId="11" fillId="0" borderId="0" xfId="22" applyNumberFormat="1" applyFont="1" applyFill="1" applyAlignment="1">
      <alignment horizontal="right"/>
      <protection/>
    </xf>
    <xf numFmtId="3" fontId="9" fillId="0" borderId="1" xfId="22" applyNumberFormat="1" applyFont="1" applyFill="1" applyBorder="1" applyAlignment="1">
      <alignment horizontal="right"/>
      <protection/>
    </xf>
    <xf numFmtId="3" fontId="9" fillId="0" borderId="0" xfId="22" applyNumberFormat="1" applyFont="1" applyFill="1" applyBorder="1" applyAlignment="1">
      <alignment horizontal="right"/>
      <protection/>
    </xf>
    <xf numFmtId="3" fontId="11" fillId="0" borderId="0" xfId="22" applyNumberFormat="1" applyFont="1" applyFill="1" applyBorder="1" applyAlignment="1">
      <alignment horizontal="right"/>
      <protection/>
    </xf>
    <xf numFmtId="3" fontId="11" fillId="0" borderId="0" xfId="22" applyNumberFormat="1" applyFont="1" applyFill="1" applyAlignment="1" quotePrefix="1">
      <alignment horizontal="right"/>
      <protection/>
    </xf>
    <xf numFmtId="3" fontId="9" fillId="0" borderId="0" xfId="22" applyNumberFormat="1" applyFont="1" applyFill="1" applyAlignment="1" quotePrefix="1">
      <alignment horizontal="right"/>
      <protection/>
    </xf>
    <xf numFmtId="0" fontId="11" fillId="0" borderId="0" xfId="22" applyFont="1" applyFill="1" applyAlignment="1">
      <alignment horizontal="right" wrapText="1"/>
      <protection/>
    </xf>
    <xf numFmtId="2" fontId="9" fillId="0" borderId="0" xfId="22" applyNumberFormat="1" applyFont="1" applyFill="1" applyAlignment="1">
      <alignment horizontal="right"/>
      <protection/>
    </xf>
    <xf numFmtId="0" fontId="9" fillId="0" borderId="0" xfId="27" applyFont="1" applyBorder="1" applyAlignment="1">
      <alignment horizontal="left" indent="1"/>
      <protection/>
    </xf>
    <xf numFmtId="3" fontId="12" fillId="0" borderId="1" xfId="27" applyNumberFormat="1" applyFont="1" applyFill="1" applyBorder="1">
      <alignment/>
      <protection/>
    </xf>
    <xf numFmtId="0" fontId="12" fillId="0" borderId="1" xfId="27" applyFont="1" applyBorder="1">
      <alignment/>
      <protection/>
    </xf>
    <xf numFmtId="3" fontId="9" fillId="0" borderId="0" xfId="32" applyNumberFormat="1" applyFont="1">
      <alignment/>
      <protection/>
    </xf>
    <xf numFmtId="2" fontId="9" fillId="0" borderId="0" xfId="32" applyNumberFormat="1" applyFont="1" applyAlignment="1">
      <alignment horizontal="right"/>
      <protection/>
    </xf>
    <xf numFmtId="175" fontId="9" fillId="0" borderId="0" xfId="32" applyNumberFormat="1" applyFont="1" applyAlignment="1">
      <alignment horizontal="right"/>
      <protection/>
    </xf>
    <xf numFmtId="0" fontId="12" fillId="0" borderId="0" xfId="26" applyFont="1" applyFill="1" applyAlignment="1">
      <alignment horizontal="center"/>
      <protection/>
    </xf>
    <xf numFmtId="0" fontId="0" fillId="0" borderId="0" xfId="0" applyFill="1" applyAlignment="1">
      <alignment/>
    </xf>
    <xf numFmtId="3" fontId="9" fillId="0" borderId="0" xfId="0" applyNumberFormat="1" applyFont="1" applyFill="1" applyAlignment="1">
      <alignment/>
    </xf>
    <xf numFmtId="0" fontId="9" fillId="0" borderId="0" xfId="34" applyFill="1">
      <alignment/>
      <protection/>
    </xf>
    <xf numFmtId="0" fontId="11" fillId="0" borderId="1" xfId="29" applyFont="1" applyFill="1" applyBorder="1" applyAlignment="1" quotePrefix="1">
      <alignment horizontal="right"/>
      <protection/>
    </xf>
    <xf numFmtId="0" fontId="9" fillId="0" borderId="0" xfId="26" applyFont="1" applyFill="1" applyAlignment="1">
      <alignment horizontal="left"/>
      <protection/>
    </xf>
    <xf numFmtId="0" fontId="8" fillId="0" borderId="0" xfId="28" applyFont="1" applyFill="1" applyAlignment="1">
      <alignment horizontal="right"/>
      <protection/>
    </xf>
    <xf numFmtId="0" fontId="9" fillId="0" borderId="0" xfId="28" applyFont="1" applyFill="1" applyAlignment="1">
      <alignment horizontal="right"/>
      <protection/>
    </xf>
    <xf numFmtId="14" fontId="11" fillId="0" borderId="1" xfId="28" applyNumberFormat="1" applyFont="1" applyFill="1" applyBorder="1" applyAlignment="1" quotePrefix="1">
      <alignment horizontal="right"/>
      <protection/>
    </xf>
    <xf numFmtId="3" fontId="9" fillId="0" borderId="0" xfId="28" applyNumberFormat="1" applyFont="1" applyFill="1" applyBorder="1" applyAlignment="1">
      <alignment horizontal="right"/>
      <protection/>
    </xf>
    <xf numFmtId="3" fontId="11" fillId="0" borderId="0" xfId="28" applyNumberFormat="1" applyFont="1" applyFill="1" applyAlignment="1">
      <alignment horizontal="right"/>
      <protection/>
    </xf>
    <xf numFmtId="3" fontId="9" fillId="0" borderId="0" xfId="28" applyNumberFormat="1" applyFont="1" applyFill="1" applyAlignment="1">
      <alignment horizontal="right"/>
      <protection/>
    </xf>
    <xf numFmtId="3" fontId="9" fillId="0" borderId="0" xfId="30" applyNumberFormat="1" applyFont="1" applyFill="1" applyAlignment="1">
      <alignment horizontal="right"/>
      <protection/>
    </xf>
    <xf numFmtId="3" fontId="9" fillId="0" borderId="1" xfId="28" applyNumberFormat="1" applyFont="1" applyFill="1" applyBorder="1" applyAlignment="1">
      <alignment horizontal="right"/>
      <protection/>
    </xf>
    <xf numFmtId="0" fontId="11" fillId="0" borderId="0" xfId="28" applyFont="1" applyFill="1" applyAlignment="1">
      <alignment horizontal="right"/>
      <protection/>
    </xf>
    <xf numFmtId="175" fontId="9" fillId="0" borderId="0" xfId="28" applyNumberFormat="1" applyFont="1" applyFill="1" applyAlignment="1">
      <alignment horizontal="right"/>
      <protection/>
    </xf>
    <xf numFmtId="175" fontId="9" fillId="0" borderId="1" xfId="28" applyNumberFormat="1" applyFont="1" applyFill="1" applyBorder="1" applyAlignment="1">
      <alignment horizontal="right"/>
      <protection/>
    </xf>
    <xf numFmtId="173" fontId="9" fillId="0" borderId="1" xfId="28" applyNumberFormat="1" applyFont="1" applyFill="1" applyBorder="1">
      <alignment/>
      <protection/>
    </xf>
    <xf numFmtId="0" fontId="11" fillId="0" borderId="0" xfId="26" applyFont="1" applyFill="1">
      <alignment/>
      <protection/>
    </xf>
    <xf numFmtId="0" fontId="12" fillId="0" borderId="0" xfId="26" applyFont="1" applyFill="1">
      <alignment/>
      <protection/>
    </xf>
    <xf numFmtId="0" fontId="11" fillId="0" borderId="0" xfId="26" applyFont="1" applyFill="1" applyBorder="1" applyAlignment="1">
      <alignment horizontal="right"/>
      <protection/>
    </xf>
    <xf numFmtId="0" fontId="9" fillId="0" borderId="0" xfId="26" applyFont="1" applyFill="1" applyBorder="1" applyAlignment="1">
      <alignment horizontal="right"/>
      <protection/>
    </xf>
    <xf numFmtId="173" fontId="9" fillId="0" borderId="0" xfId="26" applyNumberFormat="1" applyFont="1" applyFill="1" applyBorder="1" applyAlignment="1">
      <alignment horizontal="right"/>
      <protection/>
    </xf>
    <xf numFmtId="175" fontId="9" fillId="0" borderId="1" xfId="30" applyNumberFormat="1" applyFont="1" applyFill="1" applyBorder="1">
      <alignment/>
      <protection/>
    </xf>
    <xf numFmtId="0" fontId="11" fillId="0" borderId="0" xfId="26" applyFont="1" applyFill="1" applyAlignment="1">
      <alignment horizontal="right"/>
      <protection/>
    </xf>
    <xf numFmtId="0" fontId="0" fillId="0" borderId="0" xfId="22" applyFill="1">
      <alignment/>
      <protection/>
    </xf>
    <xf numFmtId="3" fontId="9" fillId="0" borderId="0" xfId="22" applyNumberFormat="1" applyFont="1" applyFill="1" applyBorder="1" applyAlignment="1">
      <alignment horizontal="left"/>
      <protection/>
    </xf>
    <xf numFmtId="3" fontId="11" fillId="0" borderId="0" xfId="22" applyNumberFormat="1" applyFont="1" applyFill="1" applyBorder="1" applyAlignment="1" quotePrefix="1">
      <alignment horizontal="right"/>
      <protection/>
    </xf>
    <xf numFmtId="3" fontId="9" fillId="0" borderId="0" xfId="22" applyNumberFormat="1" applyFont="1" applyFill="1" applyBorder="1" applyAlignment="1" quotePrefix="1">
      <alignment horizontal="left"/>
      <protection/>
    </xf>
    <xf numFmtId="3" fontId="11" fillId="0" borderId="0" xfId="22" applyNumberFormat="1" applyFont="1" applyFill="1" applyBorder="1" applyAlignment="1">
      <alignment horizontal="left"/>
      <protection/>
    </xf>
    <xf numFmtId="0" fontId="11" fillId="0" borderId="0" xfId="22" applyFont="1" applyFill="1" applyBorder="1" applyAlignment="1">
      <alignment wrapText="1"/>
      <protection/>
    </xf>
    <xf numFmtId="3" fontId="11" fillId="0" borderId="0" xfId="25" applyNumberFormat="1" applyFont="1" applyFill="1">
      <alignment/>
      <protection/>
    </xf>
    <xf numFmtId="3" fontId="9" fillId="0" borderId="0" xfId="25" applyNumberFormat="1" applyFont="1" applyFill="1">
      <alignment/>
      <protection/>
    </xf>
    <xf numFmtId="3" fontId="9" fillId="0" borderId="0" xfId="25" applyNumberFormat="1" applyFont="1" applyFill="1" applyBorder="1">
      <alignment/>
      <protection/>
    </xf>
    <xf numFmtId="3" fontId="9" fillId="0" borderId="1" xfId="25" applyNumberFormat="1" applyFont="1" applyFill="1" applyBorder="1">
      <alignment/>
      <protection/>
    </xf>
    <xf numFmtId="0" fontId="6" fillId="0" borderId="0" xfId="25" applyFill="1">
      <alignment/>
      <protection/>
    </xf>
    <xf numFmtId="3" fontId="9" fillId="0" borderId="0" xfId="25" applyNumberFormat="1" applyFont="1" applyFill="1">
      <alignment/>
      <protection/>
    </xf>
    <xf numFmtId="3" fontId="11" fillId="0" borderId="0" xfId="25" applyNumberFormat="1" applyFont="1" applyFill="1" applyBorder="1">
      <alignment/>
      <protection/>
    </xf>
    <xf numFmtId="0" fontId="6" fillId="0" borderId="0" xfId="25" applyFont="1" applyFill="1">
      <alignment/>
      <protection/>
    </xf>
    <xf numFmtId="3" fontId="6" fillId="0" borderId="0" xfId="25" applyNumberFormat="1" applyFill="1">
      <alignment/>
      <protection/>
    </xf>
    <xf numFmtId="3" fontId="9" fillId="0" borderId="1" xfId="30" applyNumberFormat="1" applyFont="1" applyFill="1" applyBorder="1">
      <alignment/>
      <protection/>
    </xf>
    <xf numFmtId="0" fontId="11" fillId="0" borderId="0" xfId="29" applyFont="1" applyFill="1">
      <alignment/>
      <protection/>
    </xf>
    <xf numFmtId="0" fontId="9" fillId="0" borderId="0" xfId="29" applyFont="1" applyFill="1">
      <alignment/>
      <protection/>
    </xf>
    <xf numFmtId="0" fontId="11" fillId="0" borderId="1" xfId="0" applyFont="1" applyFill="1" applyBorder="1" applyAlignment="1" quotePrefix="1">
      <alignment horizontal="center"/>
    </xf>
    <xf numFmtId="0" fontId="9" fillId="0" borderId="0" xfId="0" applyFont="1" applyFill="1" applyAlignment="1" quotePrefix="1">
      <alignment horizontal="center"/>
    </xf>
    <xf numFmtId="0" fontId="9" fillId="0" borderId="0" xfId="0" applyFont="1" applyFill="1" applyAlignment="1" quotePrefix="1">
      <alignment horizontal="right"/>
    </xf>
    <xf numFmtId="0" fontId="9" fillId="0" borderId="0" xfId="0" applyFont="1" applyFill="1" applyAlignment="1">
      <alignment/>
    </xf>
    <xf numFmtId="0" fontId="9" fillId="0" borderId="0" xfId="0" applyFont="1" applyFill="1" applyBorder="1" applyAlignment="1">
      <alignment/>
    </xf>
    <xf numFmtId="175" fontId="9" fillId="0" borderId="0" xfId="0" applyNumberFormat="1" applyFont="1" applyFill="1" applyBorder="1" applyAlignment="1">
      <alignment/>
    </xf>
    <xf numFmtId="0" fontId="9" fillId="0" borderId="1" xfId="0" applyFont="1" applyFill="1" applyBorder="1" applyAlignment="1">
      <alignment/>
    </xf>
    <xf numFmtId="175" fontId="9" fillId="0" borderId="0" xfId="0" applyNumberFormat="1" applyFont="1" applyFill="1" applyAlignment="1">
      <alignment/>
    </xf>
    <xf numFmtId="17" fontId="11" fillId="0" borderId="1" xfId="28" applyNumberFormat="1" applyFont="1" applyFill="1" applyBorder="1" applyAlignment="1" quotePrefix="1">
      <alignment horizontal="right"/>
      <protection/>
    </xf>
    <xf numFmtId="0" fontId="9" fillId="0" borderId="0" xfId="32" applyFont="1" applyAlignment="1">
      <alignment horizontal="left" wrapText="1"/>
      <protection/>
    </xf>
    <xf numFmtId="0" fontId="9" fillId="0" borderId="1" xfId="24" applyFont="1" applyBorder="1" applyAlignment="1" applyProtection="1">
      <alignment horizontal="left"/>
      <protection/>
    </xf>
    <xf numFmtId="0" fontId="9" fillId="0" borderId="0" xfId="24" applyFont="1" applyAlignment="1" applyProtection="1">
      <alignment horizontal="left"/>
      <protection/>
    </xf>
    <xf numFmtId="0" fontId="11" fillId="0" borderId="0" xfId="24" applyFont="1" applyAlignment="1" applyProtection="1">
      <alignment horizontal="left"/>
      <protection/>
    </xf>
    <xf numFmtId="6" fontId="9" fillId="0" borderId="1" xfId="23" applyNumberFormat="1" applyFont="1" applyBorder="1">
      <alignment/>
      <protection/>
    </xf>
    <xf numFmtId="0" fontId="11" fillId="0" borderId="0" xfId="23" applyFont="1" applyBorder="1">
      <alignment/>
      <protection/>
    </xf>
    <xf numFmtId="6" fontId="9" fillId="0" borderId="1" xfId="27" applyNumberFormat="1" applyFont="1" applyBorder="1" applyAlignment="1">
      <alignment horizontal="left"/>
      <protection/>
    </xf>
    <xf numFmtId="17" fontId="11" fillId="0" borderId="1" xfId="25" applyNumberFormat="1" applyFont="1" applyBorder="1" applyAlignment="1">
      <alignment horizontal="right" wrapText="1"/>
      <protection/>
    </xf>
    <xf numFmtId="1" fontId="11" fillId="0" borderId="1" xfId="24" applyNumberFormat="1" applyFont="1" applyBorder="1" applyAlignment="1" applyProtection="1">
      <alignment horizontal="right" wrapText="1"/>
      <protection/>
    </xf>
    <xf numFmtId="0" fontId="9" fillId="0" borderId="0" xfId="25" applyFont="1" applyAlignment="1">
      <alignment wrapText="1"/>
      <protection/>
    </xf>
    <xf numFmtId="0" fontId="9" fillId="0" borderId="1" xfId="26" applyFont="1" applyFill="1" applyBorder="1" applyAlignment="1">
      <alignment horizontal="left"/>
      <protection/>
    </xf>
    <xf numFmtId="0" fontId="9" fillId="0" borderId="0" xfId="30" applyFont="1" applyFill="1">
      <alignment/>
      <protection/>
    </xf>
    <xf numFmtId="0" fontId="9" fillId="0" borderId="0" xfId="30" applyFont="1" applyFill="1" applyBorder="1">
      <alignment/>
      <protection/>
    </xf>
    <xf numFmtId="0" fontId="9" fillId="0" borderId="1" xfId="30" applyFont="1" applyFill="1" applyBorder="1">
      <alignment/>
      <protection/>
    </xf>
    <xf numFmtId="6" fontId="9" fillId="0" borderId="1" xfId="28" applyNumberFormat="1" applyFont="1" applyBorder="1">
      <alignment/>
      <protection/>
    </xf>
    <xf numFmtId="0" fontId="9" fillId="0" borderId="0" xfId="30" applyFont="1" applyBorder="1">
      <alignment/>
      <protection/>
    </xf>
    <xf numFmtId="0" fontId="11" fillId="0" borderId="0" xfId="28" applyFont="1" applyAlignment="1">
      <alignment horizontal="left"/>
      <protection/>
    </xf>
    <xf numFmtId="0" fontId="9" fillId="0" borderId="1" xfId="26" applyFont="1" applyBorder="1" applyAlignment="1">
      <alignment horizontal="left"/>
      <protection/>
    </xf>
    <xf numFmtId="0" fontId="9" fillId="0" borderId="0" xfId="30" applyFont="1" applyAlignment="1">
      <alignment wrapText="1"/>
      <protection/>
    </xf>
    <xf numFmtId="0" fontId="15" fillId="0" borderId="0" xfId="0" applyFont="1" applyAlignment="1">
      <alignment wrapText="1"/>
    </xf>
    <xf numFmtId="0" fontId="9" fillId="0" borderId="0" xfId="22" applyFont="1" applyAlignment="1" quotePrefix="1">
      <alignment horizontal="left" wrapText="1" indent="1"/>
      <protection/>
    </xf>
    <xf numFmtId="0" fontId="9" fillId="0" borderId="1" xfId="22" applyFont="1" applyBorder="1" applyAlignment="1" quotePrefix="1">
      <alignment horizontal="left" wrapText="1" indent="1"/>
      <protection/>
    </xf>
    <xf numFmtId="0" fontId="11" fillId="0" borderId="0" xfId="31" applyFont="1" applyBorder="1">
      <alignment/>
      <protection/>
    </xf>
    <xf numFmtId="0" fontId="6" fillId="0" borderId="0" xfId="25" applyBorder="1">
      <alignment/>
      <protection/>
    </xf>
    <xf numFmtId="0" fontId="8" fillId="0" borderId="0" xfId="22" applyFont="1" applyBorder="1">
      <alignment/>
      <protection/>
    </xf>
    <xf numFmtId="0" fontId="11" fillId="0" borderId="0" xfId="25" applyFont="1" applyBorder="1">
      <alignment/>
      <protection/>
    </xf>
    <xf numFmtId="3" fontId="11" fillId="0" borderId="0" xfId="25" applyNumberFormat="1" applyFont="1" applyAlignment="1">
      <alignment wrapText="1"/>
      <protection/>
    </xf>
    <xf numFmtId="0" fontId="9" fillId="0" borderId="0" xfId="27" applyFont="1" applyAlignment="1">
      <alignment wrapText="1"/>
      <protection/>
    </xf>
    <xf numFmtId="0" fontId="9" fillId="0" borderId="0" xfId="32" applyFont="1" applyAlignment="1">
      <alignment horizontal="left" wrapText="1"/>
      <protection/>
    </xf>
    <xf numFmtId="0" fontId="9" fillId="0" borderId="0" xfId="29" applyFont="1" applyAlignment="1">
      <alignment wrapText="1"/>
      <protection/>
    </xf>
    <xf numFmtId="0" fontId="9" fillId="0" borderId="0" xfId="28" applyFont="1" applyAlignment="1">
      <alignment wrapText="1"/>
      <protection/>
    </xf>
    <xf numFmtId="0" fontId="9" fillId="0" borderId="0" xfId="0" applyFont="1" applyAlignment="1">
      <alignment wrapText="1"/>
    </xf>
    <xf numFmtId="0" fontId="9" fillId="0" borderId="0" xfId="28" applyFont="1" applyFill="1" applyAlignment="1">
      <alignment horizontal="right" wrapText="1"/>
      <protection/>
    </xf>
    <xf numFmtId="0" fontId="9" fillId="0" borderId="0" xfId="28" applyFont="1" applyFill="1" applyAlignment="1">
      <alignment wrapText="1"/>
      <protection/>
    </xf>
  </cellXfs>
  <cellStyles count="27">
    <cellStyle name="Normal" xfId="0"/>
    <cellStyle name="Followed Hyperlink" xfId="15"/>
    <cellStyle name="Comma [0]_Sheet10" xfId="16"/>
    <cellStyle name="Comma_Sheet10" xfId="17"/>
    <cellStyle name="Currency [0]_Sheet10" xfId="18"/>
    <cellStyle name="Currency_Sheet10" xfId="19"/>
    <cellStyle name="Comma" xfId="20"/>
    <cellStyle name="Hyperlink" xfId="21"/>
    <cellStyle name="Normaali_1001 L&amp;T OYJ VUOSIKERTOMUS 2003" xfId="22"/>
    <cellStyle name="Normaali_IFRS TASE" xfId="23"/>
    <cellStyle name="Normaali_IFRS- TULOSLASKELMA MALLIT" xfId="24"/>
    <cellStyle name="Normaali_LTKASSAVIRTA2000" xfId="25"/>
    <cellStyle name="Normaali_MATLIIKEV" xfId="26"/>
    <cellStyle name="Normaali_OYJRAHLASKELMA" xfId="27"/>
    <cellStyle name="Normaali_PROFORMA092001" xfId="28"/>
    <cellStyle name="Normaali_PÖRSSI Q1 2006" xfId="29"/>
    <cellStyle name="Normaali_pörssi062000" xfId="30"/>
    <cellStyle name="Normaali_rahlaskVUOSIKERT" xfId="31"/>
    <cellStyle name="Normaali_Tunnusluvut032000" xfId="32"/>
    <cellStyle name="Normaali_Työkirja2" xfId="33"/>
    <cellStyle name="Normaali_Verot" xfId="34"/>
    <cellStyle name="Normal_Sheet10" xfId="35"/>
    <cellStyle name="Pilkku_B INV 2002" xfId="36"/>
    <cellStyle name="Percent" xfId="37"/>
    <cellStyle name="Comma [0]" xfId="38"/>
    <cellStyle name="Currency [0]" xfId="39"/>
    <cellStyle name="Currency"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IFRS%20TILINP&#196;&#196;T&#214;KSET\12%202005\OV%20JA%20MUUT%20VELA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xcel\PROFORMAJAKO\PF%20200109\ESTIM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TEMP\nelj&#228;nneksitt&#228;in%20ilman%20nimenmuutoskuluj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TEMP\nelj&#228;nneksitt&#228;in%20ilman%20nimenmuutoskuluj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talousosasto\kirjanpito\LAURA,%20JAANA,%20NINA%20KONSERNILASKENTA_Laura%20Sillantaka\tp2006\122006\TASEKIRJAAN%20LIITTYVI&#196;%20TY&#214;PAPEREITA\Varauks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 JA MUUT VELAT"/>
      <sheetName val="LASKELM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ATEST ESTIMAT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NELJÄNNEKSITTÄIN VERSIO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NELJÄNNEKSITTÄIN VERSIO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Varaukset laskeminen"/>
      <sheetName val="26. VARAUKS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35"/>
  <sheetViews>
    <sheetView workbookViewId="0" topLeftCell="A6">
      <selection activeCell="A13" sqref="A13:A35"/>
    </sheetView>
  </sheetViews>
  <sheetFormatPr defaultColWidth="9.140625" defaultRowHeight="12.75"/>
  <cols>
    <col min="1" max="1" width="32.8515625" style="2" customWidth="1"/>
    <col min="2" max="2" width="10.28125" style="153" customWidth="1"/>
    <col min="3" max="3" width="10.28125" style="188" customWidth="1"/>
    <col min="4" max="4" width="10.28125" style="185" customWidth="1"/>
    <col min="5" max="5" width="10.28125" style="2" customWidth="1"/>
    <col min="6" max="7" width="9.140625" style="2" customWidth="1"/>
    <col min="8" max="8" width="26.00390625" style="2" customWidth="1"/>
    <col min="9" max="16384" width="9.140625" style="2" customWidth="1"/>
  </cols>
  <sheetData>
    <row r="1" ht="12.75">
      <c r="A1" s="52" t="s">
        <v>3</v>
      </c>
    </row>
    <row r="2" ht="12.75">
      <c r="A2" s="52"/>
    </row>
    <row r="3" spans="1:5" ht="15.75">
      <c r="A3" s="4" t="s">
        <v>20</v>
      </c>
      <c r="B3" s="208"/>
      <c r="C3" s="186"/>
      <c r="D3" s="189"/>
      <c r="E3" s="151"/>
    </row>
    <row r="4" spans="1:5" ht="12.75">
      <c r="A4" s="4"/>
      <c r="B4" s="209"/>
      <c r="C4" s="187"/>
      <c r="D4" s="190"/>
      <c r="E4" s="151"/>
    </row>
    <row r="5" spans="1:5" ht="12.75">
      <c r="A5" s="365" t="s">
        <v>21</v>
      </c>
      <c r="B5" s="296" t="s">
        <v>17</v>
      </c>
      <c r="C5" s="296" t="s">
        <v>7</v>
      </c>
      <c r="D5" s="171" t="s">
        <v>22</v>
      </c>
      <c r="E5" s="156" t="s">
        <v>15</v>
      </c>
    </row>
    <row r="6" spans="3:5" ht="12.75">
      <c r="C6" s="297"/>
      <c r="E6" s="148"/>
    </row>
    <row r="7" spans="1:10" s="151" customFormat="1" ht="12.75">
      <c r="A7" s="4" t="s">
        <v>23</v>
      </c>
      <c r="B7" s="256">
        <v>147331</v>
      </c>
      <c r="C7" s="298">
        <v>129113</v>
      </c>
      <c r="D7" s="191">
        <f>(B7-C7)/C7*100</f>
        <v>14.110120592039532</v>
      </c>
      <c r="E7" s="257">
        <v>554613</v>
      </c>
      <c r="H7" s="173"/>
      <c r="I7" s="174"/>
      <c r="J7" s="153"/>
    </row>
    <row r="8" spans="1:10" s="151" customFormat="1" ht="12.75">
      <c r="A8" s="2"/>
      <c r="B8" s="150"/>
      <c r="C8" s="297"/>
      <c r="D8" s="192"/>
      <c r="E8" s="148"/>
      <c r="H8" s="175"/>
      <c r="I8" s="176"/>
      <c r="J8" s="153"/>
    </row>
    <row r="9" spans="1:10" s="151" customFormat="1" ht="12.75">
      <c r="A9" s="6" t="s">
        <v>24</v>
      </c>
      <c r="B9" s="149">
        <v>-131802</v>
      </c>
      <c r="C9" s="299">
        <v>-112442</v>
      </c>
      <c r="D9" s="193">
        <f>(B9-C9)/C9*100</f>
        <v>17.21776560360008</v>
      </c>
      <c r="E9" s="149">
        <v>-478151</v>
      </c>
      <c r="H9" s="177"/>
      <c r="I9" s="178"/>
      <c r="J9" s="153"/>
    </row>
    <row r="10" spans="1:10" s="151" customFormat="1" ht="12.75">
      <c r="A10" s="2"/>
      <c r="B10" s="150"/>
      <c r="C10" s="297"/>
      <c r="D10" s="192"/>
      <c r="E10" s="148"/>
      <c r="H10" s="179"/>
      <c r="I10" s="180"/>
      <c r="J10" s="153"/>
    </row>
    <row r="11" spans="1:10" s="151" customFormat="1" ht="12.75">
      <c r="A11" s="4" t="s">
        <v>25</v>
      </c>
      <c r="B11" s="256">
        <f>B7+B9</f>
        <v>15529</v>
      </c>
      <c r="C11" s="298">
        <f>C7+C9</f>
        <v>16671</v>
      </c>
      <c r="D11" s="191">
        <f>(B11-C11)/C11*100</f>
        <v>-6.850218943074801</v>
      </c>
      <c r="E11" s="257">
        <f>E9+E7</f>
        <v>76462</v>
      </c>
      <c r="H11" s="177"/>
      <c r="I11" s="178"/>
      <c r="J11" s="153"/>
    </row>
    <row r="12" spans="1:10" s="151" customFormat="1" ht="12.75">
      <c r="A12" s="2"/>
      <c r="B12" s="150"/>
      <c r="C12" s="297"/>
      <c r="D12" s="192"/>
      <c r="E12" s="148"/>
      <c r="H12" s="177"/>
      <c r="I12" s="178"/>
      <c r="J12" s="153"/>
    </row>
    <row r="13" spans="1:10" s="151" customFormat="1" ht="12.75">
      <c r="A13" s="7" t="s">
        <v>26</v>
      </c>
      <c r="B13" s="297">
        <v>14926</v>
      </c>
      <c r="C13" s="297">
        <v>642</v>
      </c>
      <c r="D13" s="297">
        <f>(B13-C13)/C13*100</f>
        <v>2224.9221183800623</v>
      </c>
      <c r="E13" s="148">
        <v>3834</v>
      </c>
      <c r="H13" s="179"/>
      <c r="I13" s="180"/>
      <c r="J13" s="153"/>
    </row>
    <row r="14" spans="1:10" s="151" customFormat="1" ht="12.75">
      <c r="A14" s="366" t="s">
        <v>27</v>
      </c>
      <c r="B14" s="297">
        <v>-3891</v>
      </c>
      <c r="C14" s="297">
        <v>-3822</v>
      </c>
      <c r="D14" s="192">
        <f>(B14-C14)/C14*100</f>
        <v>1.805337519623234</v>
      </c>
      <c r="E14" s="148">
        <v>-14616</v>
      </c>
      <c r="H14" s="179"/>
      <c r="I14" s="180"/>
      <c r="J14" s="153"/>
    </row>
    <row r="15" spans="1:10" s="151" customFormat="1" ht="12.75">
      <c r="A15" s="142" t="s">
        <v>28</v>
      </c>
      <c r="B15" s="297">
        <v>-3075</v>
      </c>
      <c r="C15" s="297">
        <v>-2939</v>
      </c>
      <c r="D15" s="192">
        <f>(B15-C15)/C15*100</f>
        <v>4.627424293977543</v>
      </c>
      <c r="E15" s="148">
        <v>-11614</v>
      </c>
      <c r="H15" s="175"/>
      <c r="I15" s="180"/>
      <c r="J15" s="153"/>
    </row>
    <row r="16" spans="1:10" s="151" customFormat="1" ht="12.75">
      <c r="A16" s="6" t="s">
        <v>29</v>
      </c>
      <c r="B16" s="299">
        <v>-654</v>
      </c>
      <c r="C16" s="299">
        <v>-1391</v>
      </c>
      <c r="D16" s="193">
        <f>(B16-C16)/C16*100</f>
        <v>-52.98346513299784</v>
      </c>
      <c r="E16" s="149">
        <v>-5291</v>
      </c>
      <c r="G16" s="148"/>
      <c r="H16" s="177"/>
      <c r="I16" s="178"/>
      <c r="J16" s="153"/>
    </row>
    <row r="17" spans="1:10" s="151" customFormat="1" ht="12.75">
      <c r="A17" s="181"/>
      <c r="B17" s="338"/>
      <c r="C17" s="300"/>
      <c r="D17" s="194"/>
      <c r="E17" s="148"/>
      <c r="H17" s="177"/>
      <c r="I17" s="178"/>
      <c r="J17" s="153"/>
    </row>
    <row r="18" spans="1:10" s="151" customFormat="1" ht="12.75">
      <c r="A18" s="9" t="s">
        <v>30</v>
      </c>
      <c r="B18" s="301">
        <f>SUM(B11:B17)</f>
        <v>22835</v>
      </c>
      <c r="C18" s="301">
        <f>SUM(C11:C17)</f>
        <v>9161</v>
      </c>
      <c r="D18" s="182">
        <f>(B18-C18)/C18*100</f>
        <v>149.26318087545027</v>
      </c>
      <c r="E18" s="257">
        <f>SUM(E11:E17)</f>
        <v>48775</v>
      </c>
      <c r="G18" s="148"/>
      <c r="H18" s="179"/>
      <c r="I18" s="180"/>
      <c r="J18" s="153"/>
    </row>
    <row r="19" spans="1:10" ht="12.75">
      <c r="A19" s="8"/>
      <c r="B19" s="338"/>
      <c r="C19" s="300"/>
      <c r="D19" s="195"/>
      <c r="E19" s="148"/>
      <c r="H19" s="142"/>
      <c r="I19" s="136"/>
      <c r="J19" s="19"/>
    </row>
    <row r="20" spans="1:10" ht="12.75">
      <c r="A20" s="142" t="s">
        <v>31</v>
      </c>
      <c r="B20" s="300">
        <v>394</v>
      </c>
      <c r="C20" s="300">
        <v>315</v>
      </c>
      <c r="D20" s="195">
        <f>(B20-C20)/C20*100</f>
        <v>25.07936507936508</v>
      </c>
      <c r="E20" s="150">
        <v>1661</v>
      </c>
      <c r="G20" s="5"/>
      <c r="H20" s="138"/>
      <c r="I20" s="138"/>
      <c r="J20" s="19"/>
    </row>
    <row r="21" spans="1:10" ht="12.75">
      <c r="A21" s="365" t="s">
        <v>32</v>
      </c>
      <c r="B21" s="299">
        <v>-1494</v>
      </c>
      <c r="C21" s="299">
        <v>-1167</v>
      </c>
      <c r="D21" s="184">
        <f>(B21-C21)/C21*100</f>
        <v>28.020565552699228</v>
      </c>
      <c r="E21" s="149">
        <v>-5978</v>
      </c>
      <c r="G21" s="5"/>
      <c r="H21" s="144"/>
      <c r="I21" s="137"/>
      <c r="J21" s="19"/>
    </row>
    <row r="22" spans="1:10" ht="12.75">
      <c r="A22" s="8"/>
      <c r="B22" s="338"/>
      <c r="C22" s="300"/>
      <c r="D22" s="195"/>
      <c r="E22" s="148"/>
      <c r="H22" s="145"/>
      <c r="I22" s="139"/>
      <c r="J22" s="19"/>
    </row>
    <row r="23" spans="1:10" ht="12.75">
      <c r="A23" s="367" t="s">
        <v>33</v>
      </c>
      <c r="B23" s="339">
        <f>SUM(B18:B22)</f>
        <v>21735</v>
      </c>
      <c r="C23" s="302">
        <f>SUM(C18:C22)</f>
        <v>8309</v>
      </c>
      <c r="D23" s="183">
        <f>(B23-C23)/C23*100</f>
        <v>161.58382476832352</v>
      </c>
      <c r="E23" s="257">
        <f>SUM(E18:E22)</f>
        <v>44458</v>
      </c>
      <c r="H23" s="143"/>
      <c r="I23" s="137"/>
      <c r="J23" s="19"/>
    </row>
    <row r="24" spans="1:10" ht="12.75">
      <c r="A24" s="10"/>
      <c r="B24" s="340"/>
      <c r="C24" s="303"/>
      <c r="D24" s="196"/>
      <c r="E24" s="148"/>
      <c r="H24" s="146"/>
      <c r="I24" s="137"/>
      <c r="J24" s="19"/>
    </row>
    <row r="25" spans="1:10" ht="12.75">
      <c r="A25" s="6" t="s">
        <v>34</v>
      </c>
      <c r="B25" s="299">
        <v>-2002</v>
      </c>
      <c r="C25" s="299">
        <v>-2243</v>
      </c>
      <c r="D25" s="184">
        <f>(B25-C25)/C25*100</f>
        <v>-10.744538564422648</v>
      </c>
      <c r="E25" s="149">
        <v>-12291</v>
      </c>
      <c r="H25" s="9"/>
      <c r="I25" s="140"/>
      <c r="J25" s="19"/>
    </row>
    <row r="26" spans="1:10" ht="12.75">
      <c r="A26" s="7"/>
      <c r="B26" s="338"/>
      <c r="C26" s="297"/>
      <c r="E26" s="148"/>
      <c r="H26" s="8"/>
      <c r="I26" s="140"/>
      <c r="J26" s="19"/>
    </row>
    <row r="27" spans="1:10" ht="12.75">
      <c r="A27" s="11" t="s">
        <v>35</v>
      </c>
      <c r="B27" s="256">
        <f>SUM(B23:B26)</f>
        <v>19733</v>
      </c>
      <c r="C27" s="301">
        <f>SUM(C23:C26)</f>
        <v>6066</v>
      </c>
      <c r="D27" s="172">
        <f>(B27-C27)/C27*100</f>
        <v>225.30497856907354</v>
      </c>
      <c r="E27" s="256">
        <f>SUM(E23:E26)</f>
        <v>32167</v>
      </c>
      <c r="H27" s="19"/>
      <c r="I27" s="140"/>
      <c r="J27" s="19"/>
    </row>
    <row r="28" spans="1:10" ht="12.75">
      <c r="A28" s="7"/>
      <c r="B28" s="338"/>
      <c r="C28" s="297"/>
      <c r="E28" s="151"/>
      <c r="H28" s="147"/>
      <c r="I28" s="138"/>
      <c r="J28" s="19"/>
    </row>
    <row r="29" spans="1:10" ht="12.75">
      <c r="A29" s="12" t="s">
        <v>36</v>
      </c>
      <c r="B29" s="341"/>
      <c r="C29" s="298"/>
      <c r="D29" s="190"/>
      <c r="E29" s="151"/>
      <c r="H29" s="19"/>
      <c r="I29" s="141"/>
      <c r="J29" s="19"/>
    </row>
    <row r="30" spans="1:10" ht="12.75">
      <c r="A30" s="7" t="s">
        <v>37</v>
      </c>
      <c r="B30" s="297">
        <f>B27-B31</f>
        <v>19724</v>
      </c>
      <c r="C30" s="297">
        <f>C27-C31</f>
        <v>5894</v>
      </c>
      <c r="E30" s="148">
        <f>+E27-E31</f>
        <v>31909</v>
      </c>
      <c r="G30" s="5"/>
      <c r="H30" s="19"/>
      <c r="I30" s="141"/>
      <c r="J30" s="19"/>
    </row>
    <row r="31" spans="1:10" ht="12.75">
      <c r="A31" s="2" t="s">
        <v>38</v>
      </c>
      <c r="B31" s="297">
        <v>9</v>
      </c>
      <c r="C31" s="297">
        <v>172</v>
      </c>
      <c r="E31" s="151">
        <v>258</v>
      </c>
      <c r="H31" s="19"/>
      <c r="I31" s="19"/>
      <c r="J31" s="19"/>
    </row>
    <row r="32" spans="1:5" ht="12.75">
      <c r="A32" s="7"/>
      <c r="B32" s="181"/>
      <c r="C32" s="297"/>
      <c r="E32" s="148"/>
    </row>
    <row r="33" spans="1:5" ht="12.75">
      <c r="A33" s="4" t="s">
        <v>39</v>
      </c>
      <c r="B33" s="342"/>
      <c r="C33" s="304"/>
      <c r="D33" s="197"/>
      <c r="E33" s="151"/>
    </row>
    <row r="34" spans="1:5" ht="12.75">
      <c r="A34" s="2" t="s">
        <v>40</v>
      </c>
      <c r="B34" s="305">
        <v>0.51</v>
      </c>
      <c r="C34" s="305">
        <v>0.15</v>
      </c>
      <c r="E34" s="258">
        <v>0.83</v>
      </c>
    </row>
    <row r="35" spans="1:5" ht="12.75">
      <c r="A35" s="2" t="s">
        <v>41</v>
      </c>
      <c r="B35" s="305">
        <v>0.51</v>
      </c>
      <c r="C35" s="305">
        <v>0.15</v>
      </c>
      <c r="E35" s="258">
        <v>0.82</v>
      </c>
    </row>
  </sheetData>
  <printOptions/>
  <pageMargins left="0.99" right="0.27" top="0.984251968503937" bottom="0" header="0.79" footer="0.4921259845"/>
  <pageSetup fitToHeight="7" fitToWidth="1" orientation="portrait" paperSize="9" r:id="rId1"/>
</worksheet>
</file>

<file path=xl/worksheets/sheet10.xml><?xml version="1.0" encoding="utf-8"?>
<worksheet xmlns="http://schemas.openxmlformats.org/spreadsheetml/2006/main" xmlns:r="http://schemas.openxmlformats.org/officeDocument/2006/relationships">
  <dimension ref="A1:F42"/>
  <sheetViews>
    <sheetView workbookViewId="0" topLeftCell="A1">
      <selection activeCell="F32" sqref="F32"/>
    </sheetView>
  </sheetViews>
  <sheetFormatPr defaultColWidth="9.140625" defaultRowHeight="12.75"/>
  <cols>
    <col min="1" max="1" width="40.28125" style="119" customWidth="1"/>
    <col min="2" max="2" width="10.28125" style="119" customWidth="1"/>
    <col min="3" max="3" width="9.140625" style="315" customWidth="1"/>
    <col min="4" max="16384" width="9.140625" style="119" customWidth="1"/>
  </cols>
  <sheetData>
    <row r="1" ht="12.75">
      <c r="A1" s="121" t="s">
        <v>235</v>
      </c>
    </row>
    <row r="3" spans="1:2" ht="12.75">
      <c r="A3" s="127" t="s">
        <v>188</v>
      </c>
      <c r="B3" s="5"/>
    </row>
    <row r="4" spans="1:2" ht="12.75">
      <c r="A4" s="7" t="s">
        <v>189</v>
      </c>
      <c r="B4" s="5"/>
    </row>
    <row r="5" spans="1:2" ht="12.75">
      <c r="A5" s="7"/>
      <c r="B5" s="337"/>
    </row>
    <row r="6" spans="1:4" ht="12.75">
      <c r="A6" s="120" t="s">
        <v>21</v>
      </c>
      <c r="B6" s="198" t="s">
        <v>17</v>
      </c>
      <c r="C6" s="198" t="s">
        <v>7</v>
      </c>
      <c r="D6" s="198" t="s">
        <v>15</v>
      </c>
    </row>
    <row r="7" spans="1:4" ht="12.75">
      <c r="A7" s="9"/>
      <c r="B7" s="151"/>
      <c r="C7" s="151"/>
      <c r="D7" s="151"/>
    </row>
    <row r="8" spans="1:6" ht="12.75">
      <c r="A8" s="8" t="s">
        <v>190</v>
      </c>
      <c r="B8" s="148">
        <v>301</v>
      </c>
      <c r="C8" s="148">
        <v>300</v>
      </c>
      <c r="D8" s="148">
        <v>1851</v>
      </c>
      <c r="F8" s="5"/>
    </row>
    <row r="9" spans="1:6" ht="12.75">
      <c r="A9" s="8" t="s">
        <v>191</v>
      </c>
      <c r="B9" s="148"/>
      <c r="C9" s="148">
        <v>106</v>
      </c>
      <c r="D9" s="148">
        <v>247</v>
      </c>
      <c r="F9" s="5"/>
    </row>
    <row r="10" spans="1:6" ht="12.75">
      <c r="A10" s="121" t="s">
        <v>192</v>
      </c>
      <c r="B10" s="265"/>
      <c r="C10" s="265"/>
      <c r="D10" s="265"/>
      <c r="F10" s="278"/>
    </row>
    <row r="11" spans="1:6" ht="12.75">
      <c r="A11" s="122" t="s">
        <v>193</v>
      </c>
      <c r="B11" s="265">
        <v>3646</v>
      </c>
      <c r="C11" s="265">
        <v>3296</v>
      </c>
      <c r="D11" s="265">
        <v>2646</v>
      </c>
      <c r="F11" s="278"/>
    </row>
    <row r="12" spans="1:6" ht="12.75">
      <c r="A12" s="121" t="s">
        <v>194</v>
      </c>
      <c r="B12" s="265"/>
      <c r="C12" s="265"/>
      <c r="D12" s="265"/>
      <c r="F12" s="278"/>
    </row>
    <row r="13" spans="1:6" ht="12.75">
      <c r="A13" s="17" t="s">
        <v>195</v>
      </c>
      <c r="B13" s="265">
        <v>89</v>
      </c>
      <c r="C13" s="265">
        <v>76</v>
      </c>
      <c r="D13" s="265">
        <v>110</v>
      </c>
      <c r="F13" s="278"/>
    </row>
    <row r="14" spans="1:4" ht="12.75">
      <c r="A14" s="121" t="s">
        <v>196</v>
      </c>
      <c r="B14" s="265"/>
      <c r="C14" s="265"/>
      <c r="D14" s="265"/>
    </row>
    <row r="15" spans="1:4" ht="12.75">
      <c r="A15" s="17" t="s">
        <v>197</v>
      </c>
      <c r="B15" s="265"/>
      <c r="C15" s="265">
        <v>31</v>
      </c>
      <c r="D15" s="265"/>
    </row>
    <row r="16" ht="12.75">
      <c r="A16" s="121"/>
    </row>
    <row r="17" spans="1:2" ht="12.75">
      <c r="A17" s="123"/>
      <c r="B17" s="124"/>
    </row>
    <row r="18" spans="1:2" ht="12.75">
      <c r="A18" s="124"/>
      <c r="B18" s="124"/>
    </row>
    <row r="19" spans="1:2" ht="12.75">
      <c r="A19" s="124"/>
      <c r="B19" s="124"/>
    </row>
    <row r="20" spans="1:2" ht="12.75">
      <c r="A20" s="125"/>
      <c r="B20" s="126"/>
    </row>
    <row r="21" spans="1:2" ht="12.75">
      <c r="A21" s="125"/>
      <c r="B21" s="126"/>
    </row>
    <row r="22" spans="1:2" ht="12.75">
      <c r="A22" s="125"/>
      <c r="B22" s="126"/>
    </row>
    <row r="23" spans="1:2" ht="12.75">
      <c r="A23" s="125"/>
      <c r="B23" s="126"/>
    </row>
    <row r="24" spans="1:2" ht="12.75">
      <c r="A24" s="125"/>
      <c r="B24" s="126"/>
    </row>
    <row r="25" spans="1:2" ht="12.75">
      <c r="A25" s="125"/>
      <c r="B25" s="126"/>
    </row>
    <row r="26" spans="1:2" ht="12.75">
      <c r="A26" s="125"/>
      <c r="B26" s="126"/>
    </row>
    <row r="27" spans="1:2" ht="12.75">
      <c r="A27" s="125"/>
      <c r="B27" s="126"/>
    </row>
    <row r="28" spans="1:2" ht="12.75">
      <c r="A28" s="125"/>
      <c r="B28" s="126"/>
    </row>
    <row r="29" spans="1:2" ht="12.75">
      <c r="A29" s="125"/>
      <c r="B29" s="126"/>
    </row>
    <row r="30" spans="1:2" ht="12.75">
      <c r="A30" s="125"/>
      <c r="B30" s="126"/>
    </row>
    <row r="31" spans="1:2" ht="12.75">
      <c r="A31" s="125"/>
      <c r="B31" s="126"/>
    </row>
    <row r="32" spans="1:2" ht="12.75">
      <c r="A32" s="125"/>
      <c r="B32" s="126"/>
    </row>
    <row r="33" spans="1:2" ht="12.75">
      <c r="A33" s="125"/>
      <c r="B33" s="126"/>
    </row>
    <row r="34" spans="1:2" ht="12.75">
      <c r="A34" s="125"/>
      <c r="B34" s="126"/>
    </row>
    <row r="35" spans="1:2" ht="12.75">
      <c r="A35" s="125"/>
      <c r="B35" s="126"/>
    </row>
    <row r="36" spans="1:2" ht="12.75">
      <c r="A36" s="125"/>
      <c r="B36" s="126"/>
    </row>
    <row r="37" spans="1:2" ht="12.75">
      <c r="A37" s="125"/>
      <c r="B37" s="126"/>
    </row>
    <row r="38" spans="1:2" ht="12.75">
      <c r="A38" s="125"/>
      <c r="B38" s="126"/>
    </row>
    <row r="39" spans="1:2" ht="12.75">
      <c r="A39" s="125"/>
      <c r="B39" s="126"/>
    </row>
    <row r="40" spans="1:2" ht="12.75">
      <c r="A40" s="125"/>
      <c r="B40" s="126"/>
    </row>
    <row r="41" spans="1:2" ht="12.75">
      <c r="A41" s="125"/>
      <c r="B41" s="126"/>
    </row>
    <row r="42" spans="1:2" ht="12.75">
      <c r="A42" s="125"/>
      <c r="B42" s="126"/>
    </row>
  </sheetData>
  <printOptions/>
  <pageMargins left="0.75" right="0.75" top="1" bottom="1" header="0.4921259845" footer="0.4921259845"/>
  <pageSetup horizontalDpi="600" verticalDpi="600" orientation="portrait" paperSize="9" r:id="rId1"/>
  <rowBreaks count="1" manualBreakCount="1">
    <brk id="41" max="255" man="1"/>
  </rowBreaks>
</worksheet>
</file>

<file path=xl/worksheets/sheet11.xml><?xml version="1.0" encoding="utf-8"?>
<worksheet xmlns="http://schemas.openxmlformats.org/spreadsheetml/2006/main" xmlns:r="http://schemas.openxmlformats.org/officeDocument/2006/relationships">
  <dimension ref="A1:F78"/>
  <sheetViews>
    <sheetView workbookViewId="0" topLeftCell="A16">
      <selection activeCell="A24" sqref="A24"/>
    </sheetView>
  </sheetViews>
  <sheetFormatPr defaultColWidth="9.140625" defaultRowHeight="12.75"/>
  <cols>
    <col min="1" max="1" width="40.28125" style="101" customWidth="1"/>
    <col min="2" max="2" width="9.421875" style="273" customWidth="1"/>
    <col min="3" max="3" width="8.421875" style="273" customWidth="1"/>
    <col min="4" max="4" width="9.140625" style="273" customWidth="1"/>
    <col min="5" max="16384" width="9.140625" style="101" customWidth="1"/>
  </cols>
  <sheetData>
    <row r="1" ht="12.75">
      <c r="A1" s="108" t="s">
        <v>235</v>
      </c>
    </row>
    <row r="3" spans="1:2" ht="12.75">
      <c r="A3" s="237" t="s">
        <v>198</v>
      </c>
      <c r="B3" s="353"/>
    </row>
    <row r="4" spans="1:2" ht="12.75">
      <c r="A4" s="100"/>
      <c r="B4" s="353"/>
    </row>
    <row r="5" spans="1:4" ht="12.75">
      <c r="A5" s="102" t="s">
        <v>21</v>
      </c>
      <c r="B5" s="316" t="str">
        <f>+B20</f>
        <v>3/2008</v>
      </c>
      <c r="C5" s="316" t="str">
        <f>+C20</f>
        <v>3/2007</v>
      </c>
      <c r="D5" s="316" t="s">
        <v>16</v>
      </c>
    </row>
    <row r="6" spans="1:4" ht="12.75">
      <c r="A6" s="103"/>
      <c r="B6" s="266"/>
      <c r="C6" s="266"/>
      <c r="D6" s="266"/>
    </row>
    <row r="7" spans="1:6" ht="12.75">
      <c r="A7" s="100" t="s">
        <v>199</v>
      </c>
      <c r="B7" s="267"/>
      <c r="C7" s="267"/>
      <c r="D7" s="267"/>
      <c r="E7" s="105"/>
      <c r="F7" s="105"/>
    </row>
    <row r="8" spans="1:6" ht="12.75">
      <c r="A8" s="104" t="s">
        <v>200</v>
      </c>
      <c r="B8" s="268">
        <v>10192</v>
      </c>
      <c r="C8" s="268">
        <v>10850</v>
      </c>
      <c r="D8" s="268">
        <v>10114</v>
      </c>
      <c r="E8" s="105"/>
      <c r="F8" s="105"/>
    </row>
    <row r="9" spans="1:6" ht="12.75">
      <c r="A9" s="241" t="s">
        <v>201</v>
      </c>
      <c r="B9" s="268">
        <v>10000</v>
      </c>
      <c r="C9" s="268">
        <v>18710</v>
      </c>
      <c r="D9" s="268">
        <v>15000</v>
      </c>
      <c r="E9" s="105"/>
      <c r="F9" s="105"/>
    </row>
    <row r="10" spans="1:6" ht="12.75">
      <c r="A10" s="241" t="s">
        <v>202</v>
      </c>
      <c r="B10" s="269">
        <v>173</v>
      </c>
      <c r="C10" s="269">
        <v>161</v>
      </c>
      <c r="D10" s="269">
        <v>182</v>
      </c>
      <c r="E10" s="105"/>
      <c r="F10" s="105"/>
    </row>
    <row r="11" spans="1:6" ht="12.75">
      <c r="A11" s="106"/>
      <c r="B11" s="267"/>
      <c r="C11" s="267"/>
      <c r="D11" s="267"/>
      <c r="E11" s="105"/>
      <c r="F11" s="105"/>
    </row>
    <row r="12" spans="1:6" ht="12.75">
      <c r="A12" s="238" t="s">
        <v>203</v>
      </c>
      <c r="B12" s="268">
        <v>4405</v>
      </c>
      <c r="C12" s="268">
        <v>1926</v>
      </c>
      <c r="D12" s="268">
        <v>4309</v>
      </c>
      <c r="E12" s="105"/>
      <c r="F12" s="105"/>
    </row>
    <row r="13" spans="1:6" ht="12.75">
      <c r="A13" s="103"/>
      <c r="B13" s="267"/>
      <c r="C13" s="268"/>
      <c r="D13" s="354"/>
      <c r="E13" s="105"/>
      <c r="F13" s="105"/>
    </row>
    <row r="14" spans="1:6" ht="12.75">
      <c r="A14" s="238" t="s">
        <v>204</v>
      </c>
      <c r="B14" s="354"/>
      <c r="C14" s="354"/>
      <c r="D14" s="354"/>
      <c r="E14" s="105"/>
      <c r="F14" s="105"/>
    </row>
    <row r="15" spans="1:6" ht="12.75">
      <c r="A15" s="238" t="s">
        <v>205</v>
      </c>
      <c r="B15" s="354"/>
      <c r="C15" s="354"/>
      <c r="D15" s="354"/>
      <c r="E15" s="105"/>
      <c r="F15" s="105"/>
    </row>
    <row r="16" spans="1:6" ht="12.75">
      <c r="A16" s="103"/>
      <c r="B16" s="354"/>
      <c r="C16" s="354"/>
      <c r="D16" s="354"/>
      <c r="E16" s="105"/>
      <c r="F16" s="105"/>
    </row>
    <row r="17" spans="4:6" ht="12.75">
      <c r="D17" s="354"/>
      <c r="E17" s="105"/>
      <c r="F17" s="105"/>
    </row>
    <row r="18" spans="1:6" ht="12.75">
      <c r="A18" s="100" t="s">
        <v>206</v>
      </c>
      <c r="B18" s="267"/>
      <c r="C18" s="268"/>
      <c r="D18" s="354"/>
      <c r="E18" s="105"/>
      <c r="F18" s="105"/>
    </row>
    <row r="19" spans="1:6" ht="12.75">
      <c r="A19" s="103"/>
      <c r="B19" s="267"/>
      <c r="C19" s="268"/>
      <c r="D19" s="354"/>
      <c r="E19" s="105"/>
      <c r="F19" s="105"/>
    </row>
    <row r="20" spans="1:6" ht="12.75">
      <c r="A20" s="102" t="s">
        <v>21</v>
      </c>
      <c r="B20" s="316" t="s">
        <v>18</v>
      </c>
      <c r="C20" s="316" t="s">
        <v>19</v>
      </c>
      <c r="D20" s="316" t="s">
        <v>16</v>
      </c>
      <c r="E20" s="105"/>
      <c r="F20" s="105"/>
    </row>
    <row r="21" spans="1:6" ht="12.75">
      <c r="A21" s="107"/>
      <c r="B21" s="270"/>
      <c r="C21" s="270"/>
      <c r="D21" s="270"/>
      <c r="E21" s="105"/>
      <c r="F21" s="105"/>
    </row>
    <row r="22" spans="1:6" ht="12.75">
      <c r="A22" s="238" t="s">
        <v>207</v>
      </c>
      <c r="B22" s="268">
        <v>7499</v>
      </c>
      <c r="C22" s="268">
        <v>6158</v>
      </c>
      <c r="D22" s="268">
        <v>7424</v>
      </c>
      <c r="E22" s="105"/>
      <c r="F22" s="105"/>
    </row>
    <row r="23" spans="1:6" ht="12.75">
      <c r="A23" s="238" t="s">
        <v>208</v>
      </c>
      <c r="B23" s="268">
        <v>15721</v>
      </c>
      <c r="C23" s="268">
        <v>13255</v>
      </c>
      <c r="D23" s="268">
        <v>15611</v>
      </c>
      <c r="E23" s="105"/>
      <c r="F23" s="105"/>
    </row>
    <row r="24" spans="1:4" ht="12.75">
      <c r="A24" s="255" t="s">
        <v>245</v>
      </c>
      <c r="B24" s="271">
        <v>4397</v>
      </c>
      <c r="C24" s="271">
        <v>3483</v>
      </c>
      <c r="D24" s="271">
        <v>3905</v>
      </c>
    </row>
    <row r="25" spans="1:4" ht="12.75">
      <c r="A25" s="238" t="s">
        <v>118</v>
      </c>
      <c r="B25" s="268">
        <f>SUM(B22:B24)</f>
        <v>27617</v>
      </c>
      <c r="C25" s="268">
        <f>SUM(C22:C24)</f>
        <v>22896</v>
      </c>
      <c r="D25" s="268">
        <f>SUM(D22:D24)</f>
        <v>26940</v>
      </c>
    </row>
    <row r="26" ht="12.75">
      <c r="E26" s="103"/>
    </row>
    <row r="27" ht="12.75">
      <c r="C27" s="268"/>
    </row>
    <row r="28" ht="12.75">
      <c r="A28" s="237" t="s">
        <v>210</v>
      </c>
    </row>
    <row r="29" ht="12.75">
      <c r="A29" s="100"/>
    </row>
    <row r="30" ht="12.75">
      <c r="A30" s="100" t="s">
        <v>211</v>
      </c>
    </row>
    <row r="32" spans="1:4" ht="12.75">
      <c r="A32" s="102" t="s">
        <v>21</v>
      </c>
      <c r="B32" s="316" t="str">
        <f>+B20</f>
        <v>3/2008</v>
      </c>
      <c r="C32" s="316" t="str">
        <f>+C20</f>
        <v>3/2007</v>
      </c>
      <c r="D32" s="316" t="s">
        <v>16</v>
      </c>
    </row>
    <row r="33" spans="1:4" ht="12.75">
      <c r="A33" s="107"/>
      <c r="B33" s="270"/>
      <c r="C33" s="270"/>
      <c r="D33" s="270"/>
    </row>
    <row r="34" ht="12.75">
      <c r="A34" s="237" t="s">
        <v>212</v>
      </c>
    </row>
    <row r="35" spans="1:4" ht="12.75">
      <c r="A35" s="238" t="s">
        <v>207</v>
      </c>
      <c r="B35" s="268">
        <v>7500</v>
      </c>
      <c r="C35" s="268">
        <v>13500</v>
      </c>
      <c r="D35" s="268">
        <v>7500</v>
      </c>
    </row>
    <row r="36" spans="1:4" ht="12.75">
      <c r="A36" s="255" t="s">
        <v>208</v>
      </c>
      <c r="B36" s="271">
        <v>15000</v>
      </c>
      <c r="C36" s="271">
        <v>30500</v>
      </c>
      <c r="D36" s="271">
        <v>15000</v>
      </c>
    </row>
    <row r="37" spans="1:4" ht="12.75">
      <c r="A37" s="103" t="s">
        <v>118</v>
      </c>
      <c r="B37" s="268">
        <f>SUM(B35:B36)</f>
        <v>22500</v>
      </c>
      <c r="C37" s="268">
        <f>SUM(C35:C36)</f>
        <v>44000</v>
      </c>
      <c r="D37" s="268">
        <f>SUM(D35:D36)</f>
        <v>22500</v>
      </c>
    </row>
    <row r="38" spans="1:4" ht="12.75">
      <c r="A38" s="103" t="s">
        <v>213</v>
      </c>
      <c r="B38" s="268">
        <v>280</v>
      </c>
      <c r="C38" s="268">
        <v>665</v>
      </c>
      <c r="D38" s="268">
        <v>394</v>
      </c>
    </row>
    <row r="40" spans="1:6" ht="12.75">
      <c r="A40" s="237" t="s">
        <v>214</v>
      </c>
      <c r="F40" s="103"/>
    </row>
    <row r="41" spans="1:4" ht="12.75">
      <c r="A41" s="238" t="s">
        <v>207</v>
      </c>
      <c r="B41" s="268">
        <v>3029</v>
      </c>
      <c r="C41" s="268">
        <v>1429</v>
      </c>
      <c r="D41" s="268">
        <v>3029</v>
      </c>
    </row>
    <row r="42" spans="1:4" ht="12.75">
      <c r="A42" s="238" t="s">
        <v>208</v>
      </c>
      <c r="B42" s="268">
        <v>18514</v>
      </c>
      <c r="C42" s="268">
        <v>5714</v>
      </c>
      <c r="D42" s="268">
        <v>18514</v>
      </c>
    </row>
    <row r="43" spans="1:4" ht="12.75">
      <c r="A43" s="255" t="s">
        <v>209</v>
      </c>
      <c r="B43" s="271">
        <v>11314</v>
      </c>
      <c r="C43" s="271">
        <v>7143</v>
      </c>
      <c r="D43" s="271">
        <v>12028</v>
      </c>
    </row>
    <row r="44" spans="1:4" ht="12.75">
      <c r="A44" s="238" t="s">
        <v>118</v>
      </c>
      <c r="B44" s="268">
        <f>SUM(B41:B43)</f>
        <v>32857</v>
      </c>
      <c r="C44" s="268">
        <f>SUM(C41:C43)</f>
        <v>14286</v>
      </c>
      <c r="D44" s="268">
        <f>SUM(D41:D43)</f>
        <v>33571</v>
      </c>
    </row>
    <row r="45" spans="1:4" ht="12.75">
      <c r="A45" s="103" t="s">
        <v>213</v>
      </c>
      <c r="B45" s="272">
        <v>279</v>
      </c>
      <c r="C45" s="272">
        <v>549</v>
      </c>
      <c r="D45" s="272">
        <v>703</v>
      </c>
    </row>
    <row r="46" spans="1:2" ht="12.75">
      <c r="A46" s="108"/>
      <c r="B46" s="272"/>
    </row>
    <row r="47" spans="1:4" ht="24.75" customHeight="1">
      <c r="A47" s="393" t="s">
        <v>215</v>
      </c>
      <c r="B47" s="393"/>
      <c r="C47" s="393"/>
      <c r="D47" s="393"/>
    </row>
    <row r="48" spans="1:5" ht="39" customHeight="1">
      <c r="A48" s="395" t="s">
        <v>216</v>
      </c>
      <c r="B48" s="395"/>
      <c r="C48" s="395"/>
      <c r="D48" s="395"/>
      <c r="E48" s="395"/>
    </row>
    <row r="50" ht="12.75">
      <c r="A50" s="100" t="s">
        <v>217</v>
      </c>
    </row>
    <row r="52" spans="1:4" ht="12.75">
      <c r="A52" s="102" t="s">
        <v>21</v>
      </c>
      <c r="B52" s="316" t="str">
        <f>+B32</f>
        <v>3/2008</v>
      </c>
      <c r="C52" s="316" t="str">
        <f>+C32</f>
        <v>3/2007</v>
      </c>
      <c r="D52" s="316" t="s">
        <v>16</v>
      </c>
    </row>
    <row r="54" ht="12.75">
      <c r="A54" s="103" t="s">
        <v>218</v>
      </c>
    </row>
    <row r="55" spans="1:4" ht="12.75">
      <c r="A55" s="238" t="s">
        <v>207</v>
      </c>
      <c r="B55" s="268">
        <v>2169</v>
      </c>
      <c r="C55" s="268"/>
      <c r="D55" s="268">
        <v>2184</v>
      </c>
    </row>
    <row r="56" spans="1:4" ht="12.75">
      <c r="A56" s="103" t="s">
        <v>213</v>
      </c>
      <c r="B56" s="273">
        <v>57</v>
      </c>
      <c r="D56" s="273">
        <v>7</v>
      </c>
    </row>
    <row r="58" spans="1:4" ht="25.5" customHeight="1">
      <c r="A58" s="393" t="s">
        <v>219</v>
      </c>
      <c r="B58" s="393"/>
      <c r="C58" s="393"/>
      <c r="D58" s="393"/>
    </row>
    <row r="59" ht="12.75">
      <c r="A59" s="108"/>
    </row>
    <row r="62" ht="12.75">
      <c r="A62" s="100" t="s">
        <v>137</v>
      </c>
    </row>
    <row r="63" ht="12.75">
      <c r="A63" s="100"/>
    </row>
    <row r="64" spans="1:4" ht="12.75">
      <c r="A64" s="102" t="s">
        <v>11</v>
      </c>
      <c r="B64" s="316" t="str">
        <f>+B20</f>
        <v>3/2008</v>
      </c>
      <c r="C64" s="316" t="str">
        <f>+C20</f>
        <v>3/2007</v>
      </c>
      <c r="D64" s="316" t="s">
        <v>16</v>
      </c>
    </row>
    <row r="65" spans="1:4" ht="12.75">
      <c r="A65" s="107"/>
      <c r="B65" s="270"/>
      <c r="C65" s="270"/>
      <c r="D65" s="270"/>
    </row>
    <row r="66" spans="1:4" ht="12.75">
      <c r="A66" s="107" t="s">
        <v>220</v>
      </c>
      <c r="B66" s="270"/>
      <c r="C66" s="270"/>
      <c r="D66" s="270"/>
    </row>
    <row r="67" spans="1:4" ht="12.75">
      <c r="A67" s="103" t="s">
        <v>207</v>
      </c>
      <c r="B67" s="268">
        <v>227</v>
      </c>
      <c r="C67" s="268">
        <v>12</v>
      </c>
      <c r="D67" s="268">
        <v>182</v>
      </c>
    </row>
    <row r="68" spans="1:4" ht="12.75">
      <c r="A68" s="255" t="s">
        <v>208</v>
      </c>
      <c r="B68" s="271">
        <v>169</v>
      </c>
      <c r="C68" s="271">
        <v>396</v>
      </c>
      <c r="D68" s="271">
        <v>226</v>
      </c>
    </row>
    <row r="69" spans="1:4" ht="12.75">
      <c r="A69" s="103" t="s">
        <v>118</v>
      </c>
      <c r="B69" s="268">
        <f>SUM(B67:B68)</f>
        <v>396</v>
      </c>
      <c r="C69" s="268">
        <f>SUM(C67:C68)</f>
        <v>408</v>
      </c>
      <c r="D69" s="268">
        <f>SUM(D67:D68)</f>
        <v>408</v>
      </c>
    </row>
    <row r="70" spans="1:4" ht="12.75">
      <c r="A70" s="103" t="s">
        <v>221</v>
      </c>
      <c r="B70" s="268">
        <v>50</v>
      </c>
      <c r="C70" s="268">
        <v>1215</v>
      </c>
      <c r="D70" s="268">
        <v>83</v>
      </c>
    </row>
    <row r="71" spans="1:4" ht="12.75">
      <c r="A71" s="108"/>
      <c r="B71" s="272"/>
      <c r="C71" s="272"/>
      <c r="D71" s="272"/>
    </row>
    <row r="72" spans="1:4" ht="12.75">
      <c r="A72" s="107" t="s">
        <v>222</v>
      </c>
      <c r="B72" s="270"/>
      <c r="C72" s="270"/>
      <c r="D72" s="270"/>
    </row>
    <row r="73" spans="1:4" s="108" customFormat="1" ht="12.75">
      <c r="A73" s="238" t="s">
        <v>207</v>
      </c>
      <c r="B73" s="295">
        <v>42</v>
      </c>
      <c r="C73" s="295">
        <v>42</v>
      </c>
      <c r="D73" s="295">
        <v>42</v>
      </c>
    </row>
    <row r="74" spans="1:4" s="108" customFormat="1" ht="12.75">
      <c r="A74" s="103" t="s">
        <v>221</v>
      </c>
      <c r="B74" s="295">
        <v>-1127</v>
      </c>
      <c r="C74" s="272">
        <v>-265</v>
      </c>
      <c r="D74" s="272">
        <v>-897</v>
      </c>
    </row>
    <row r="75" ht="9" customHeight="1"/>
    <row r="76" spans="1:4" ht="25.5" customHeight="1">
      <c r="A76" s="393" t="s">
        <v>223</v>
      </c>
      <c r="B76" s="393"/>
      <c r="C76" s="393"/>
      <c r="D76" s="393"/>
    </row>
    <row r="77" ht="8.25" customHeight="1"/>
    <row r="78" spans="1:4" ht="37.5" customHeight="1">
      <c r="A78" s="393" t="s">
        <v>224</v>
      </c>
      <c r="B78" s="393"/>
      <c r="C78" s="393"/>
      <c r="D78" s="393"/>
    </row>
  </sheetData>
  <mergeCells count="5">
    <mergeCell ref="A78:D78"/>
    <mergeCell ref="A47:D47"/>
    <mergeCell ref="A48:E48"/>
    <mergeCell ref="A58:D58"/>
    <mergeCell ref="A76:D76"/>
  </mergeCells>
  <printOptions/>
  <pageMargins left="0.75" right="0.75" top="1" bottom="1" header="0.4921259845" footer="0.4921259845"/>
  <pageSetup horizontalDpi="600" verticalDpi="600" orientation="portrait" paperSize="9" scale="94" r:id="rId1"/>
  <rowBreaks count="1" manualBreakCount="1">
    <brk id="49" max="255" man="1"/>
  </rowBreaks>
</worksheet>
</file>

<file path=xl/worksheets/sheet2.xml><?xml version="1.0" encoding="utf-8"?>
<worksheet xmlns="http://schemas.openxmlformats.org/spreadsheetml/2006/main" xmlns:r="http://schemas.openxmlformats.org/officeDocument/2006/relationships">
  <dimension ref="A1:G88"/>
  <sheetViews>
    <sheetView workbookViewId="0" topLeftCell="A56">
      <selection activeCell="A64" sqref="A64:A85"/>
    </sheetView>
  </sheetViews>
  <sheetFormatPr defaultColWidth="9.140625" defaultRowHeight="12.75"/>
  <cols>
    <col min="1" max="1" width="35.7109375" style="2" customWidth="1"/>
    <col min="2" max="2" width="11.00390625" style="2" customWidth="1"/>
    <col min="3" max="4" width="11.00390625" style="151" customWidth="1"/>
    <col min="5" max="5" width="9.140625" style="2" customWidth="1"/>
    <col min="6" max="6" width="10.140625" style="2" bestFit="1" customWidth="1"/>
    <col min="7" max="16384" width="9.140625" style="2" customWidth="1"/>
  </cols>
  <sheetData>
    <row r="1" ht="12.75">
      <c r="A1" s="52" t="s">
        <v>3</v>
      </c>
    </row>
    <row r="2" ht="12.75">
      <c r="A2" s="52"/>
    </row>
    <row r="3" spans="1:2" ht="15.75">
      <c r="A3" s="4" t="s">
        <v>42</v>
      </c>
      <c r="B3" s="1"/>
    </row>
    <row r="4" spans="1:2" ht="12.75">
      <c r="A4" s="13"/>
      <c r="B4" s="13"/>
    </row>
    <row r="5" spans="1:4" ht="12.75">
      <c r="A5" s="368" t="s">
        <v>21</v>
      </c>
      <c r="B5" s="154" t="s">
        <v>18</v>
      </c>
      <c r="C5" s="154" t="s">
        <v>19</v>
      </c>
      <c r="D5" s="154" t="s">
        <v>16</v>
      </c>
    </row>
    <row r="6" spans="1:2" ht="12.75">
      <c r="A6" s="13"/>
      <c r="B6" s="151"/>
    </row>
    <row r="7" spans="1:4" ht="12.75">
      <c r="A7" s="4" t="s">
        <v>43</v>
      </c>
      <c r="B7" s="148"/>
      <c r="C7" s="148"/>
      <c r="D7" s="148"/>
    </row>
    <row r="8" spans="2:4" ht="12.75">
      <c r="B8" s="148"/>
      <c r="C8" s="148"/>
      <c r="D8" s="148"/>
    </row>
    <row r="9" spans="1:4" ht="12.75">
      <c r="A9" s="4" t="s">
        <v>44</v>
      </c>
      <c r="B9" s="148"/>
      <c r="C9" s="148"/>
      <c r="D9" s="148"/>
    </row>
    <row r="10" spans="1:4" ht="12.75">
      <c r="A10" s="4"/>
      <c r="B10" s="148"/>
      <c r="C10" s="148"/>
      <c r="D10" s="148"/>
    </row>
    <row r="11" spans="1:4" ht="12.75">
      <c r="A11" s="7" t="s">
        <v>45</v>
      </c>
      <c r="B11" s="148"/>
      <c r="C11" s="148"/>
      <c r="D11" s="148"/>
    </row>
    <row r="12" spans="1:4" ht="12.75">
      <c r="A12" s="14" t="s">
        <v>46</v>
      </c>
      <c r="B12" s="148">
        <v>120028</v>
      </c>
      <c r="C12" s="148">
        <v>118837</v>
      </c>
      <c r="D12" s="148">
        <v>119946</v>
      </c>
    </row>
    <row r="13" spans="1:4" ht="24.75" customHeight="1">
      <c r="A13" s="384" t="s">
        <v>228</v>
      </c>
      <c r="B13" s="148">
        <v>29181</v>
      </c>
      <c r="C13" s="148">
        <v>33824</v>
      </c>
      <c r="D13" s="148">
        <v>30600</v>
      </c>
    </row>
    <row r="14" spans="1:4" ht="12.75">
      <c r="A14" s="15" t="s">
        <v>47</v>
      </c>
      <c r="B14" s="149">
        <v>11944</v>
      </c>
      <c r="C14" s="149">
        <v>8539</v>
      </c>
      <c r="D14" s="149">
        <v>11571</v>
      </c>
    </row>
    <row r="15" spans="1:6" ht="12.75">
      <c r="A15" s="13"/>
      <c r="B15" s="150">
        <f>SUM(B12:B14)</f>
        <v>161153</v>
      </c>
      <c r="C15" s="150">
        <f>SUM(C12:C14)</f>
        <v>161200</v>
      </c>
      <c r="D15" s="150">
        <f>SUM(D12:D14)</f>
        <v>162117</v>
      </c>
      <c r="F15" s="5"/>
    </row>
    <row r="16" spans="1:4" ht="12.75">
      <c r="A16" s="383" t="s">
        <v>186</v>
      </c>
      <c r="B16" s="148"/>
      <c r="C16" s="148"/>
      <c r="D16" s="148"/>
    </row>
    <row r="17" spans="1:4" ht="12.75">
      <c r="A17" s="14" t="s">
        <v>225</v>
      </c>
      <c r="B17" s="148">
        <v>3532</v>
      </c>
      <c r="C17" s="148">
        <v>3426</v>
      </c>
      <c r="D17" s="148">
        <v>3532</v>
      </c>
    </row>
    <row r="18" spans="1:4" ht="12.75">
      <c r="A18" s="14" t="s">
        <v>226</v>
      </c>
      <c r="B18" s="148">
        <v>38614</v>
      </c>
      <c r="C18" s="148">
        <v>37813</v>
      </c>
      <c r="D18" s="148">
        <v>39594</v>
      </c>
    </row>
    <row r="19" spans="1:4" ht="12.75">
      <c r="A19" s="14" t="s">
        <v>227</v>
      </c>
      <c r="B19" s="148">
        <v>104736</v>
      </c>
      <c r="C19" s="148">
        <v>90444</v>
      </c>
      <c r="D19" s="148">
        <v>103832</v>
      </c>
    </row>
    <row r="20" spans="1:4" ht="12.75">
      <c r="A20" s="14" t="s">
        <v>84</v>
      </c>
      <c r="B20" s="148">
        <v>82</v>
      </c>
      <c r="C20" s="148">
        <v>290</v>
      </c>
      <c r="D20" s="148">
        <v>82</v>
      </c>
    </row>
    <row r="21" spans="1:5" ht="25.5">
      <c r="A21" s="385" t="s">
        <v>229</v>
      </c>
      <c r="B21" s="149">
        <v>9682</v>
      </c>
      <c r="C21" s="149">
        <v>3390</v>
      </c>
      <c r="D21" s="149">
        <v>4830</v>
      </c>
      <c r="E21" s="2" t="s">
        <v>1</v>
      </c>
    </row>
    <row r="22" spans="1:6" ht="12.75">
      <c r="A22" s="8"/>
      <c r="B22" s="150">
        <f>SUM(B17:B21)</f>
        <v>156646</v>
      </c>
      <c r="C22" s="150">
        <f>SUM(C17:C21)</f>
        <v>135363</v>
      </c>
      <c r="D22" s="150">
        <f>SUM(D17:D21)</f>
        <v>151870</v>
      </c>
      <c r="F22" s="5"/>
    </row>
    <row r="23" spans="1:4" ht="12.75">
      <c r="A23" s="383" t="s">
        <v>230</v>
      </c>
      <c r="B23" s="148"/>
      <c r="C23" s="148"/>
      <c r="D23" s="148"/>
    </row>
    <row r="24" spans="1:4" ht="12.75">
      <c r="A24" s="14" t="s">
        <v>231</v>
      </c>
      <c r="B24" s="148"/>
      <c r="C24" s="148">
        <v>3</v>
      </c>
      <c r="D24" s="148"/>
    </row>
    <row r="25" spans="1:4" ht="12.75">
      <c r="A25" s="14" t="s">
        <v>54</v>
      </c>
      <c r="B25" s="148">
        <v>408</v>
      </c>
      <c r="C25" s="148">
        <v>2976</v>
      </c>
      <c r="D25" s="148">
        <v>410</v>
      </c>
    </row>
    <row r="26" spans="1:4" ht="12.75">
      <c r="A26" s="14" t="s">
        <v>232</v>
      </c>
      <c r="B26" s="148">
        <v>4337</v>
      </c>
      <c r="C26" s="148">
        <v>3300</v>
      </c>
      <c r="D26" s="148">
        <v>3823</v>
      </c>
    </row>
    <row r="27" spans="1:4" ht="12.75">
      <c r="A27" s="14" t="s">
        <v>233</v>
      </c>
      <c r="B27" s="148">
        <v>1015</v>
      </c>
      <c r="C27" s="148">
        <v>793</v>
      </c>
      <c r="D27" s="148">
        <v>924</v>
      </c>
    </row>
    <row r="28" spans="1:4" ht="12.75">
      <c r="A28" s="15" t="s">
        <v>234</v>
      </c>
      <c r="B28" s="149">
        <v>621</v>
      </c>
      <c r="C28" s="149">
        <v>230</v>
      </c>
      <c r="D28" s="149">
        <v>236</v>
      </c>
    </row>
    <row r="29" spans="1:4" ht="12.75">
      <c r="A29" s="13"/>
      <c r="B29" s="148">
        <f>SUM(B24:B28)</f>
        <v>6381</v>
      </c>
      <c r="C29" s="148">
        <f>SUM(C24:C28)</f>
        <v>7302</v>
      </c>
      <c r="D29" s="148">
        <f>SUM(D24:D28)</f>
        <v>5393</v>
      </c>
    </row>
    <row r="30" spans="1:4" ht="12.75">
      <c r="A30" s="13"/>
      <c r="B30" s="148"/>
      <c r="C30" s="148"/>
      <c r="D30" s="148"/>
    </row>
    <row r="31" spans="1:4" ht="12.75">
      <c r="A31" s="12" t="s">
        <v>48</v>
      </c>
      <c r="B31" s="150">
        <f>B29+B22+B15</f>
        <v>324180</v>
      </c>
      <c r="C31" s="150">
        <f>C29+C22+C15</f>
        <v>303865</v>
      </c>
      <c r="D31" s="150">
        <f>D29+D22+D15</f>
        <v>319380</v>
      </c>
    </row>
    <row r="32" spans="1:4" ht="12.75">
      <c r="A32" s="12"/>
      <c r="B32" s="148"/>
      <c r="C32" s="148"/>
      <c r="D32" s="148"/>
    </row>
    <row r="33" spans="1:4" ht="12.75">
      <c r="A33" s="12" t="s">
        <v>49</v>
      </c>
      <c r="B33" s="148"/>
      <c r="C33" s="148"/>
      <c r="D33" s="148"/>
    </row>
    <row r="34" spans="2:4" ht="12.75">
      <c r="B34" s="148"/>
      <c r="C34" s="148"/>
      <c r="D34" s="148"/>
    </row>
    <row r="35" spans="1:4" ht="12.75">
      <c r="A35" s="2" t="s">
        <v>50</v>
      </c>
      <c r="B35" s="148">
        <v>12330</v>
      </c>
      <c r="C35" s="148">
        <v>6551</v>
      </c>
      <c r="D35" s="148">
        <v>14350</v>
      </c>
    </row>
    <row r="36" spans="1:6" ht="12.75">
      <c r="A36" s="7" t="s">
        <v>51</v>
      </c>
      <c r="B36" s="148">
        <v>78639</v>
      </c>
      <c r="C36" s="148">
        <v>72084</v>
      </c>
      <c r="D36" s="148">
        <v>71824</v>
      </c>
      <c r="F36" s="5"/>
    </row>
    <row r="37" spans="1:6" ht="12.75">
      <c r="A37" s="7" t="s">
        <v>52</v>
      </c>
      <c r="B37" s="148">
        <v>667</v>
      </c>
      <c r="C37" s="148">
        <v>950</v>
      </c>
      <c r="D37" s="148">
        <v>1189</v>
      </c>
      <c r="E37" s="5"/>
      <c r="F37" s="5"/>
    </row>
    <row r="38" spans="1:6" ht="12.75">
      <c r="A38" s="7" t="s">
        <v>53</v>
      </c>
      <c r="B38" s="148">
        <v>3019</v>
      </c>
      <c r="C38" s="148">
        <v>3827</v>
      </c>
      <c r="D38" s="148">
        <v>774</v>
      </c>
      <c r="E38" s="5"/>
      <c r="F38" s="5"/>
    </row>
    <row r="39" spans="1:6" ht="12.75">
      <c r="A39" s="7" t="s">
        <v>54</v>
      </c>
      <c r="B39" s="148">
        <v>2991</v>
      </c>
      <c r="C39" s="148">
        <v>5488</v>
      </c>
      <c r="D39" s="148">
        <v>21287</v>
      </c>
      <c r="F39" s="5"/>
    </row>
    <row r="40" spans="1:6" ht="12.75">
      <c r="A40" s="6" t="s">
        <v>55</v>
      </c>
      <c r="B40" s="149">
        <v>11160</v>
      </c>
      <c r="C40" s="149">
        <v>10321</v>
      </c>
      <c r="D40" s="149">
        <v>9521</v>
      </c>
      <c r="E40" s="5"/>
      <c r="F40" s="5"/>
    </row>
    <row r="41" spans="1:4" ht="12.75">
      <c r="A41" s="7"/>
      <c r="B41" s="150"/>
      <c r="C41" s="150"/>
      <c r="D41" s="150"/>
    </row>
    <row r="42" spans="1:7" ht="12.75">
      <c r="A42" s="9" t="s">
        <v>56</v>
      </c>
      <c r="B42" s="150">
        <f>SUM(B35:B41)</f>
        <v>108806</v>
      </c>
      <c r="C42" s="150">
        <f>SUM(C35:C41)</f>
        <v>99221</v>
      </c>
      <c r="D42" s="150">
        <f>SUM(D35:D41)</f>
        <v>118945</v>
      </c>
      <c r="F42" s="5"/>
      <c r="G42" s="5"/>
    </row>
    <row r="43" spans="1:4" ht="12.75">
      <c r="A43" s="8"/>
      <c r="B43" s="150"/>
      <c r="C43" s="150"/>
      <c r="D43" s="150"/>
    </row>
    <row r="44" spans="1:6" ht="13.5" thickBot="1">
      <c r="A44" s="18" t="s">
        <v>57</v>
      </c>
      <c r="B44" s="155">
        <f>B31+B42</f>
        <v>432986</v>
      </c>
      <c r="C44" s="155">
        <f>C31+C42</f>
        <v>403086</v>
      </c>
      <c r="D44" s="155">
        <f>D31+D42</f>
        <v>438325</v>
      </c>
      <c r="F44" s="5"/>
    </row>
    <row r="45" spans="1:7" ht="12.75">
      <c r="A45" s="9"/>
      <c r="B45" s="150"/>
      <c r="C45" s="150"/>
      <c r="D45" s="150"/>
      <c r="F45" s="5"/>
      <c r="G45" s="5"/>
    </row>
    <row r="46" spans="2:4" ht="12.75">
      <c r="B46" s="150"/>
      <c r="C46" s="150"/>
      <c r="D46" s="150"/>
    </row>
    <row r="47" spans="1:2" ht="12.75">
      <c r="A47" s="9"/>
      <c r="B47" s="151"/>
    </row>
    <row r="48" spans="1:2" ht="12.75">
      <c r="A48" s="9"/>
      <c r="B48" s="151"/>
    </row>
    <row r="49" spans="1:4" ht="12.75">
      <c r="A49" s="368" t="s">
        <v>21</v>
      </c>
      <c r="B49" s="154" t="str">
        <f>+B5</f>
        <v>3/2008</v>
      </c>
      <c r="C49" s="154" t="str">
        <f>+C5</f>
        <v>3/2007</v>
      </c>
      <c r="D49" s="154" t="str">
        <f>+D5</f>
        <v>12/2007</v>
      </c>
    </row>
    <row r="50" spans="1:2" ht="12.75">
      <c r="A50" s="13"/>
      <c r="B50" s="151"/>
    </row>
    <row r="51" spans="1:2" ht="12.75">
      <c r="A51" s="12" t="s">
        <v>58</v>
      </c>
      <c r="B51" s="151"/>
    </row>
    <row r="52" ht="12.75">
      <c r="B52" s="151"/>
    </row>
    <row r="53" spans="1:2" ht="12.75">
      <c r="A53" s="4" t="s">
        <v>59</v>
      </c>
      <c r="B53" s="151"/>
    </row>
    <row r="54" ht="12.75">
      <c r="B54" s="151"/>
    </row>
    <row r="55" spans="1:2" ht="12.75">
      <c r="A55" s="369" t="s">
        <v>60</v>
      </c>
      <c r="B55" s="151"/>
    </row>
    <row r="56" spans="1:4" ht="12.75">
      <c r="A56" s="16" t="s">
        <v>61</v>
      </c>
      <c r="B56" s="148">
        <v>19398</v>
      </c>
      <c r="C56" s="148">
        <v>19275</v>
      </c>
      <c r="D56" s="148">
        <v>19392</v>
      </c>
    </row>
    <row r="57" spans="1:4" ht="12.75">
      <c r="A57" s="16" t="s">
        <v>62</v>
      </c>
      <c r="B57" s="148">
        <v>50645</v>
      </c>
      <c r="C57" s="148">
        <v>47902</v>
      </c>
      <c r="D57" s="148">
        <v>50474</v>
      </c>
    </row>
    <row r="58" spans="1:4" ht="12.75">
      <c r="A58" s="16" t="s">
        <v>63</v>
      </c>
      <c r="B58" s="148">
        <v>-602</v>
      </c>
      <c r="C58" s="148">
        <v>-227</v>
      </c>
      <c r="D58" s="148">
        <v>14055</v>
      </c>
    </row>
    <row r="59" spans="1:4" ht="12.75">
      <c r="A59" s="16" t="s">
        <v>64</v>
      </c>
      <c r="B59" s="148">
        <v>118407</v>
      </c>
      <c r="C59" s="148">
        <v>85810</v>
      </c>
      <c r="D59" s="148">
        <v>86327</v>
      </c>
    </row>
    <row r="60" spans="1:6" ht="12.75">
      <c r="A60" s="20" t="s">
        <v>35</v>
      </c>
      <c r="B60" s="149">
        <v>19724</v>
      </c>
      <c r="C60" s="149">
        <v>5894</v>
      </c>
      <c r="D60" s="149">
        <v>31909</v>
      </c>
      <c r="E60" s="5"/>
      <c r="F60" s="5"/>
    </row>
    <row r="61" spans="1:4" ht="12.75">
      <c r="A61" s="11"/>
      <c r="B61" s="150">
        <f>SUM(B56:B60)</f>
        <v>207572</v>
      </c>
      <c r="C61" s="150">
        <f>SUM(C56:C60)</f>
        <v>158654</v>
      </c>
      <c r="D61" s="150">
        <f>SUM(D56:D60)</f>
        <v>202157</v>
      </c>
    </row>
    <row r="62" spans="1:6" ht="12.75">
      <c r="A62" s="6" t="s">
        <v>38</v>
      </c>
      <c r="B62" s="149">
        <v>190</v>
      </c>
      <c r="C62" s="149">
        <v>2626</v>
      </c>
      <c r="D62" s="149">
        <v>187</v>
      </c>
      <c r="F62" s="5"/>
    </row>
    <row r="63" spans="1:4" ht="12.75">
      <c r="A63" s="9"/>
      <c r="B63" s="150"/>
      <c r="C63" s="150"/>
      <c r="D63" s="150"/>
    </row>
    <row r="64" spans="1:4" ht="12.75">
      <c r="A64" s="12" t="s">
        <v>65</v>
      </c>
      <c r="B64" s="148">
        <f>+B62+B61</f>
        <v>207762</v>
      </c>
      <c r="C64" s="148">
        <f>+C62+C61</f>
        <v>161280</v>
      </c>
      <c r="D64" s="148">
        <f>+D62+D61</f>
        <v>202344</v>
      </c>
    </row>
    <row r="65" spans="1:4" ht="12.75">
      <c r="A65" s="12"/>
      <c r="B65" s="148"/>
      <c r="C65" s="148"/>
      <c r="D65" s="148"/>
    </row>
    <row r="66" spans="1:4" ht="12.75">
      <c r="A66" s="12" t="s">
        <v>66</v>
      </c>
      <c r="B66" s="148"/>
      <c r="C66" s="148"/>
      <c r="D66" s="148"/>
    </row>
    <row r="67" spans="1:4" ht="12.75">
      <c r="A67" s="21"/>
      <c r="B67" s="148"/>
      <c r="C67" s="148"/>
      <c r="D67" s="148"/>
    </row>
    <row r="68" spans="1:4" ht="12.75">
      <c r="A68" s="7" t="s">
        <v>67</v>
      </c>
      <c r="B68" s="148"/>
      <c r="C68" s="148"/>
      <c r="D68" s="148"/>
    </row>
    <row r="69" spans="1:4" ht="12.75">
      <c r="A69" s="16" t="s">
        <v>236</v>
      </c>
      <c r="B69" s="148">
        <v>29606</v>
      </c>
      <c r="C69" s="148">
        <v>29863</v>
      </c>
      <c r="D69" s="148">
        <v>29842</v>
      </c>
    </row>
    <row r="70" spans="1:4" ht="12.75">
      <c r="A70" s="16" t="s">
        <v>68</v>
      </c>
      <c r="B70" s="148">
        <v>555</v>
      </c>
      <c r="C70" s="148">
        <v>405</v>
      </c>
      <c r="D70" s="148">
        <v>542</v>
      </c>
    </row>
    <row r="71" spans="1:4" ht="12.75">
      <c r="A71" s="16" t="s">
        <v>69</v>
      </c>
      <c r="B71" s="148">
        <v>962</v>
      </c>
      <c r="C71" s="148">
        <v>834</v>
      </c>
      <c r="D71" s="148">
        <v>953</v>
      </c>
    </row>
    <row r="72" spans="1:4" ht="12.75">
      <c r="A72" s="16" t="s">
        <v>70</v>
      </c>
      <c r="B72" s="148">
        <v>80039</v>
      </c>
      <c r="C72" s="148">
        <v>64182</v>
      </c>
      <c r="D72" s="148">
        <v>81411</v>
      </c>
    </row>
    <row r="73" spans="1:4" ht="12.75">
      <c r="A73" s="20" t="s">
        <v>71</v>
      </c>
      <c r="B73" s="149">
        <v>512</v>
      </c>
      <c r="C73" s="149">
        <v>453</v>
      </c>
      <c r="D73" s="149">
        <v>500</v>
      </c>
    </row>
    <row r="74" spans="2:6" ht="12.75">
      <c r="B74" s="152">
        <f>SUM(B69:B73)</f>
        <v>111674</v>
      </c>
      <c r="C74" s="152">
        <f>SUM(C69:C73)</f>
        <v>95737</v>
      </c>
      <c r="D74" s="152">
        <f>SUM(D69:D73)</f>
        <v>113248</v>
      </c>
      <c r="F74" s="5"/>
    </row>
    <row r="75" spans="1:4" ht="12.75">
      <c r="A75" s="7" t="s">
        <v>72</v>
      </c>
      <c r="B75" s="148"/>
      <c r="C75" s="148"/>
      <c r="D75" s="148"/>
    </row>
    <row r="76" spans="1:4" ht="12.75">
      <c r="A76" s="16" t="s">
        <v>70</v>
      </c>
      <c r="B76" s="148">
        <v>21597</v>
      </c>
      <c r="C76" s="148">
        <v>39709</v>
      </c>
      <c r="D76" s="148">
        <v>35757</v>
      </c>
    </row>
    <row r="77" spans="1:4" ht="12.75">
      <c r="A77" s="16" t="s">
        <v>73</v>
      </c>
      <c r="B77" s="148">
        <v>90631</v>
      </c>
      <c r="C77" s="148">
        <v>105395</v>
      </c>
      <c r="D77" s="148">
        <v>85183</v>
      </c>
    </row>
    <row r="78" spans="1:4" ht="12.75">
      <c r="A78" s="16" t="s">
        <v>74</v>
      </c>
      <c r="B78" s="148">
        <v>1127</v>
      </c>
      <c r="C78" s="148">
        <v>350</v>
      </c>
      <c r="D78" s="148">
        <v>897</v>
      </c>
    </row>
    <row r="79" spans="1:4" ht="12.75">
      <c r="A79" s="16" t="s">
        <v>75</v>
      </c>
      <c r="B79" s="148">
        <v>131</v>
      </c>
      <c r="C79" s="148">
        <v>451</v>
      </c>
      <c r="D79" s="148">
        <v>794</v>
      </c>
    </row>
    <row r="80" spans="1:6" ht="12.75">
      <c r="A80" s="20" t="s">
        <v>69</v>
      </c>
      <c r="B80" s="149">
        <v>64</v>
      </c>
      <c r="C80" s="149">
        <v>164</v>
      </c>
      <c r="D80" s="149">
        <v>102</v>
      </c>
      <c r="F80" s="5"/>
    </row>
    <row r="81" spans="1:6" ht="12.75">
      <c r="A81" s="8"/>
      <c r="B81" s="152">
        <f>SUM(B76:B80)</f>
        <v>113550</v>
      </c>
      <c r="C81" s="152">
        <f>SUM(C76:C80)</f>
        <v>146069</v>
      </c>
      <c r="D81" s="152">
        <f>SUM(D76:D80)</f>
        <v>122733</v>
      </c>
      <c r="F81" s="5"/>
    </row>
    <row r="82" spans="1:4" ht="12.75">
      <c r="A82" s="8"/>
      <c r="B82" s="148"/>
      <c r="C82" s="148"/>
      <c r="D82" s="148"/>
    </row>
    <row r="83" spans="1:6" ht="12.75">
      <c r="A83" s="9" t="s">
        <v>76</v>
      </c>
      <c r="B83" s="150">
        <f>+B74+B81</f>
        <v>225224</v>
      </c>
      <c r="C83" s="150">
        <f>+C74+C81</f>
        <v>241806</v>
      </c>
      <c r="D83" s="150">
        <f>+D74+D81</f>
        <v>235981</v>
      </c>
      <c r="F83" s="5"/>
    </row>
    <row r="84" spans="1:4" ht="12.75">
      <c r="A84" s="13"/>
      <c r="B84" s="148"/>
      <c r="C84" s="148"/>
      <c r="D84" s="148"/>
    </row>
    <row r="85" spans="1:6" ht="13.5" thickBot="1">
      <c r="A85" s="18" t="s">
        <v>77</v>
      </c>
      <c r="B85" s="155">
        <f>B61+B62+B83</f>
        <v>432986</v>
      </c>
      <c r="C85" s="155">
        <f>C61+C62+C83</f>
        <v>403086</v>
      </c>
      <c r="D85" s="155">
        <f>D61+D62+D83</f>
        <v>438325</v>
      </c>
      <c r="F85" s="5"/>
    </row>
    <row r="86" spans="1:2" ht="12.75">
      <c r="A86" s="3"/>
      <c r="B86" s="3"/>
    </row>
    <row r="88" spans="1:2" ht="12.75">
      <c r="A88" s="3"/>
      <c r="B88" s="3"/>
    </row>
  </sheetData>
  <printOptions/>
  <pageMargins left="0.99" right="0.27" top="0.984251968503937" bottom="0" header="0.77" footer="0.4921259845"/>
  <pageSetup fitToHeight="7" orientation="portrait" paperSize="9" scale="94" r:id="rId1"/>
  <rowBreaks count="1" manualBreakCount="1">
    <brk id="46" max="6" man="1"/>
  </rowBreaks>
</worksheet>
</file>

<file path=xl/worksheets/sheet3.xml><?xml version="1.0" encoding="utf-8"?>
<worksheet xmlns="http://schemas.openxmlformats.org/spreadsheetml/2006/main" xmlns:r="http://schemas.openxmlformats.org/officeDocument/2006/relationships">
  <sheetPr>
    <pageSetUpPr fitToPage="1"/>
  </sheetPr>
  <dimension ref="A1:F80"/>
  <sheetViews>
    <sheetView workbookViewId="0" topLeftCell="A46">
      <selection activeCell="A59" sqref="A59:A65"/>
    </sheetView>
  </sheetViews>
  <sheetFormatPr defaultColWidth="9.140625" defaultRowHeight="12.75"/>
  <cols>
    <col min="1" max="1" width="58.8515625" style="22" customWidth="1"/>
    <col min="2" max="4" width="12.28125" style="157" customWidth="1"/>
    <col min="5" max="16384" width="9.140625" style="22" customWidth="1"/>
  </cols>
  <sheetData>
    <row r="1" ht="12.75">
      <c r="A1" s="52" t="s">
        <v>3</v>
      </c>
    </row>
    <row r="3" spans="1:4" ht="12.75">
      <c r="A3" s="386" t="s">
        <v>78</v>
      </c>
      <c r="B3" s="170"/>
      <c r="C3" s="170"/>
      <c r="D3" s="170"/>
    </row>
    <row r="4" ht="12.75">
      <c r="A4" s="24"/>
    </row>
    <row r="5" spans="1:4" ht="12.75">
      <c r="A5" s="370" t="s">
        <v>21</v>
      </c>
      <c r="B5" s="154" t="s">
        <v>18</v>
      </c>
      <c r="C5" s="154" t="s">
        <v>19</v>
      </c>
      <c r="D5" s="154" t="s">
        <v>16</v>
      </c>
    </row>
    <row r="6" ht="12.75">
      <c r="A6" s="24"/>
    </row>
    <row r="7" ht="12.75">
      <c r="A7" s="25" t="s">
        <v>79</v>
      </c>
    </row>
    <row r="8" ht="12.75">
      <c r="A8" s="25"/>
    </row>
    <row r="9" spans="1:4" ht="12.75">
      <c r="A9" s="26" t="s">
        <v>35</v>
      </c>
      <c r="B9" s="259">
        <v>19733</v>
      </c>
      <c r="C9" s="259">
        <v>6066</v>
      </c>
      <c r="D9" s="259">
        <v>32167</v>
      </c>
    </row>
    <row r="10" spans="1:4" ht="12.75">
      <c r="A10" s="25" t="s">
        <v>80</v>
      </c>
      <c r="B10" s="287"/>
      <c r="C10" s="287"/>
      <c r="D10" s="287"/>
    </row>
    <row r="11" spans="1:4" ht="12.75">
      <c r="A11" s="29" t="s">
        <v>34</v>
      </c>
      <c r="B11" s="161">
        <v>2002</v>
      </c>
      <c r="C11" s="161">
        <v>2243</v>
      </c>
      <c r="D11" s="161">
        <v>12291</v>
      </c>
    </row>
    <row r="12" spans="1:4" ht="12.75">
      <c r="A12" s="29" t="s">
        <v>81</v>
      </c>
      <c r="B12" s="161">
        <v>9239</v>
      </c>
      <c r="C12" s="161">
        <v>7718</v>
      </c>
      <c r="D12" s="161">
        <v>33432</v>
      </c>
    </row>
    <row r="13" spans="1:4" ht="12.75">
      <c r="A13" s="29" t="s">
        <v>82</v>
      </c>
      <c r="B13" s="161">
        <v>1100</v>
      </c>
      <c r="C13" s="161">
        <v>852</v>
      </c>
      <c r="D13" s="161">
        <v>4317</v>
      </c>
    </row>
    <row r="14" spans="1:4" ht="12.75">
      <c r="A14" s="29" t="s">
        <v>83</v>
      </c>
      <c r="B14" s="161">
        <v>263</v>
      </c>
      <c r="C14" s="161">
        <v>1183</v>
      </c>
      <c r="D14" s="161">
        <v>2947</v>
      </c>
    </row>
    <row r="15" spans="1:6" s="132" customFormat="1" ht="12.75">
      <c r="A15" s="35" t="s">
        <v>84</v>
      </c>
      <c r="B15" s="288">
        <v>-15170</v>
      </c>
      <c r="C15" s="288">
        <v>-466</v>
      </c>
      <c r="D15" s="288">
        <f>-525-919+192+612-219</f>
        <v>-859</v>
      </c>
      <c r="E15" s="277"/>
      <c r="F15" s="277"/>
    </row>
    <row r="16" spans="1:4" ht="25.5">
      <c r="A16" s="391" t="s">
        <v>244</v>
      </c>
      <c r="B16" s="282">
        <f>SUM(B9:B15)</f>
        <v>17167</v>
      </c>
      <c r="C16" s="282">
        <f>SUM(C9:C15)</f>
        <v>17596</v>
      </c>
      <c r="D16" s="282">
        <f>SUM(D9:D15)</f>
        <v>84295</v>
      </c>
    </row>
    <row r="17" spans="2:6" ht="12.75">
      <c r="B17" s="282"/>
      <c r="C17" s="282"/>
      <c r="D17" s="282"/>
      <c r="F17" s="23"/>
    </row>
    <row r="18" spans="1:4" ht="12.75">
      <c r="A18" s="28" t="s">
        <v>85</v>
      </c>
      <c r="B18" s="282"/>
      <c r="C18" s="282"/>
      <c r="D18" s="282"/>
    </row>
    <row r="19" spans="1:4" ht="12.75">
      <c r="A19" s="29" t="s">
        <v>86</v>
      </c>
      <c r="B19" s="259">
        <v>-8498</v>
      </c>
      <c r="C19" s="259">
        <v>-8447</v>
      </c>
      <c r="D19" s="259">
        <v>-4903</v>
      </c>
    </row>
    <row r="20" spans="1:4" ht="12.75">
      <c r="A20" s="29" t="s">
        <v>87</v>
      </c>
      <c r="B20" s="259">
        <v>2007</v>
      </c>
      <c r="C20" s="259">
        <v>1020</v>
      </c>
      <c r="D20" s="259">
        <v>-6824</v>
      </c>
    </row>
    <row r="21" spans="1:4" ht="12.75">
      <c r="A21" s="30" t="s">
        <v>88</v>
      </c>
      <c r="B21" s="159">
        <v>4862</v>
      </c>
      <c r="C21" s="159">
        <v>2308</v>
      </c>
      <c r="D21" s="159">
        <v>-1450</v>
      </c>
    </row>
    <row r="22" spans="1:4" ht="12.75">
      <c r="A22" s="31" t="s">
        <v>85</v>
      </c>
      <c r="B22" s="285">
        <f>SUM(B19:B21)</f>
        <v>-1629</v>
      </c>
      <c r="C22" s="285">
        <f>SUM(C19:C21)</f>
        <v>-5119</v>
      </c>
      <c r="D22" s="285">
        <f>SUM(D19:D21)</f>
        <v>-13177</v>
      </c>
    </row>
    <row r="23" spans="1:4" ht="12.75">
      <c r="A23" s="28"/>
      <c r="B23" s="282"/>
      <c r="C23" s="282"/>
      <c r="D23" s="282"/>
    </row>
    <row r="24" spans="1:4" ht="12.75">
      <c r="A24" s="26" t="s">
        <v>89</v>
      </c>
      <c r="B24" s="259">
        <v>-586</v>
      </c>
      <c r="C24" s="259">
        <v>-669</v>
      </c>
      <c r="D24" s="259">
        <v>-5104</v>
      </c>
    </row>
    <row r="25" spans="1:4" ht="12.75">
      <c r="A25" s="26" t="s">
        <v>90</v>
      </c>
      <c r="B25" s="259">
        <v>303</v>
      </c>
      <c r="C25" s="259">
        <v>333</v>
      </c>
      <c r="D25" s="259">
        <v>1460</v>
      </c>
    </row>
    <row r="26" spans="1:4" ht="12.75">
      <c r="A26" s="27" t="s">
        <v>91</v>
      </c>
      <c r="B26" s="159">
        <v>-3616</v>
      </c>
      <c r="C26" s="159">
        <v>-2813</v>
      </c>
      <c r="D26" s="159">
        <v>-12041</v>
      </c>
    </row>
    <row r="27" spans="2:4" ht="12.75">
      <c r="B27" s="259"/>
      <c r="C27" s="259"/>
      <c r="D27" s="259"/>
    </row>
    <row r="28" spans="1:4" ht="12.75">
      <c r="A28" s="25" t="s">
        <v>92</v>
      </c>
      <c r="B28" s="282">
        <f>SUM(B24:B26)+B22+B16</f>
        <v>11639</v>
      </c>
      <c r="C28" s="282">
        <f>SUM(C24:C26)+C22+C16</f>
        <v>9328</v>
      </c>
      <c r="D28" s="282">
        <f>SUM(D24:D26)+D22+D16</f>
        <v>55433</v>
      </c>
    </row>
    <row r="29" spans="1:4" ht="12.75">
      <c r="A29" s="22" t="s">
        <v>2</v>
      </c>
      <c r="B29" s="259"/>
      <c r="C29" s="259"/>
      <c r="D29" s="259"/>
    </row>
    <row r="30" spans="1:4" ht="12.75">
      <c r="A30" s="25" t="s">
        <v>93</v>
      </c>
      <c r="B30" s="259"/>
      <c r="C30" s="259"/>
      <c r="D30" s="259"/>
    </row>
    <row r="31" spans="1:4" ht="12.75">
      <c r="A31" s="29" t="s">
        <v>94</v>
      </c>
      <c r="B31" s="259">
        <v>-247</v>
      </c>
      <c r="C31" s="259">
        <v>-31510</v>
      </c>
      <c r="D31" s="259">
        <v>-37050</v>
      </c>
    </row>
    <row r="32" spans="1:4" ht="12.75">
      <c r="A32" s="32" t="s">
        <v>95</v>
      </c>
      <c r="B32" s="259"/>
      <c r="C32" s="259"/>
      <c r="D32" s="259">
        <v>1878</v>
      </c>
    </row>
    <row r="33" spans="1:4" ht="12.75">
      <c r="A33" s="32" t="s">
        <v>96</v>
      </c>
      <c r="B33" s="259">
        <v>-13451</v>
      </c>
      <c r="C33" s="259">
        <v>-8058</v>
      </c>
      <c r="D33" s="259">
        <v>-49109</v>
      </c>
    </row>
    <row r="34" spans="1:4" ht="12.75">
      <c r="A34" s="32" t="s">
        <v>97</v>
      </c>
      <c r="B34" s="259">
        <v>681</v>
      </c>
      <c r="C34" s="259">
        <v>227</v>
      </c>
      <c r="D34" s="259">
        <v>2261</v>
      </c>
    </row>
    <row r="35" spans="1:4" ht="12.75">
      <c r="A35" s="32" t="s">
        <v>98</v>
      </c>
      <c r="B35" s="259">
        <v>-1</v>
      </c>
      <c r="C35" s="259">
        <v>-104</v>
      </c>
      <c r="D35" s="259">
        <v>-147</v>
      </c>
    </row>
    <row r="36" spans="1:4" ht="12.75">
      <c r="A36" s="32" t="s">
        <v>99</v>
      </c>
      <c r="B36" s="259">
        <v>13</v>
      </c>
      <c r="C36" s="259">
        <v>21</v>
      </c>
      <c r="D36" s="259">
        <v>1</v>
      </c>
    </row>
    <row r="37" spans="1:4" ht="12.75">
      <c r="A37" s="32" t="s">
        <v>100</v>
      </c>
      <c r="B37" s="259">
        <v>16803</v>
      </c>
      <c r="C37" s="259">
        <v>43</v>
      </c>
      <c r="D37" s="259">
        <v>1098</v>
      </c>
    </row>
    <row r="38" spans="1:4" ht="12.75">
      <c r="A38" s="30" t="s">
        <v>101</v>
      </c>
      <c r="B38" s="159"/>
      <c r="C38" s="159"/>
      <c r="D38" s="159">
        <v>4</v>
      </c>
    </row>
    <row r="39" spans="1:4" ht="12.75">
      <c r="A39" s="34"/>
      <c r="B39" s="285"/>
      <c r="C39" s="285"/>
      <c r="D39" s="285"/>
    </row>
    <row r="40" spans="1:4" ht="12.75">
      <c r="A40" s="25" t="s">
        <v>102</v>
      </c>
      <c r="B40" s="282">
        <f>SUM(B31:B38)</f>
        <v>3798</v>
      </c>
      <c r="C40" s="282">
        <f>SUM(C31:C38)</f>
        <v>-39381</v>
      </c>
      <c r="D40" s="282">
        <f>SUM(D31:D38)</f>
        <v>-81064</v>
      </c>
    </row>
    <row r="41" spans="2:4" ht="12.75">
      <c r="B41" s="158"/>
      <c r="C41" s="158"/>
      <c r="D41" s="158"/>
    </row>
    <row r="42" spans="1:4" ht="12.75">
      <c r="A42" s="25" t="s">
        <v>103</v>
      </c>
      <c r="B42" s="158"/>
      <c r="C42" s="158"/>
      <c r="D42" s="158"/>
    </row>
    <row r="43" spans="1:4" ht="12.75">
      <c r="A43" s="32" t="s">
        <v>104</v>
      </c>
      <c r="B43" s="158">
        <v>178</v>
      </c>
      <c r="C43" s="158">
        <v>247</v>
      </c>
      <c r="D43" s="158">
        <v>2936</v>
      </c>
    </row>
    <row r="44" spans="1:4" ht="12.75">
      <c r="A44" s="32" t="s">
        <v>105</v>
      </c>
      <c r="B44" s="158">
        <v>-3759</v>
      </c>
      <c r="C44" s="158">
        <v>21485</v>
      </c>
      <c r="D44" s="158">
        <v>23011</v>
      </c>
    </row>
    <row r="45" spans="1:4" ht="12.75">
      <c r="A45" s="32" t="s">
        <v>106</v>
      </c>
      <c r="B45" s="158"/>
      <c r="C45" s="158"/>
      <c r="D45" s="158">
        <v>50302</v>
      </c>
    </row>
    <row r="46" spans="1:4" ht="12.75">
      <c r="A46" s="32" t="s">
        <v>107</v>
      </c>
      <c r="B46" s="158">
        <v>-11691</v>
      </c>
      <c r="C46" s="158">
        <v>-362</v>
      </c>
      <c r="D46" s="158">
        <v>-39909</v>
      </c>
    </row>
    <row r="47" spans="1:4" ht="12.75">
      <c r="A47" s="30" t="s">
        <v>108</v>
      </c>
      <c r="B47" s="162"/>
      <c r="C47" s="162">
        <v>-180</v>
      </c>
      <c r="D47" s="162">
        <v>-21360</v>
      </c>
    </row>
    <row r="48" spans="1:4" ht="12.75">
      <c r="A48" s="34"/>
      <c r="B48" s="163"/>
      <c r="C48" s="163"/>
      <c r="D48" s="163"/>
    </row>
    <row r="49" spans="1:4" ht="12.75">
      <c r="A49" s="25" t="s">
        <v>109</v>
      </c>
      <c r="B49" s="160">
        <f>SUM(B43:B47)</f>
        <v>-15272</v>
      </c>
      <c r="C49" s="160">
        <f>SUM(C43:C47)</f>
        <v>21190</v>
      </c>
      <c r="D49" s="160">
        <f>SUM(D43:D47)</f>
        <v>14980</v>
      </c>
    </row>
    <row r="50" spans="1:4" ht="12.75">
      <c r="A50" s="25"/>
      <c r="B50" s="158"/>
      <c r="C50" s="158"/>
      <c r="D50" s="158"/>
    </row>
    <row r="51" spans="1:4" ht="12.75">
      <c r="A51" s="25" t="s">
        <v>110</v>
      </c>
      <c r="B51" s="160">
        <f>+B49+B40+B28</f>
        <v>165</v>
      </c>
      <c r="C51" s="160">
        <f>+C49+C40+C28</f>
        <v>-8863</v>
      </c>
      <c r="D51" s="160">
        <f>+D49+D40+D28</f>
        <v>-10651</v>
      </c>
    </row>
    <row r="52" spans="1:4" ht="12.75">
      <c r="A52" s="29" t="s">
        <v>111</v>
      </c>
      <c r="B52" s="164">
        <v>14008</v>
      </c>
      <c r="C52" s="164">
        <v>24790</v>
      </c>
      <c r="D52" s="164">
        <v>24790</v>
      </c>
    </row>
    <row r="53" spans="1:4" ht="12.75">
      <c r="A53" s="306" t="s">
        <v>112</v>
      </c>
      <c r="B53" s="163">
        <v>-24</v>
      </c>
      <c r="C53" s="163">
        <v>-117</v>
      </c>
      <c r="D53" s="163">
        <v>-131</v>
      </c>
    </row>
    <row r="54" spans="1:4" s="308" customFormat="1" ht="12.75">
      <c r="A54" s="35" t="s">
        <v>113</v>
      </c>
      <c r="B54" s="288">
        <v>2</v>
      </c>
      <c r="C54" s="288">
        <v>-1</v>
      </c>
      <c r="D54" s="307"/>
    </row>
    <row r="55" spans="1:4" ht="12.75">
      <c r="A55" s="36"/>
      <c r="B55" s="163"/>
      <c r="C55" s="163"/>
      <c r="D55" s="163"/>
    </row>
    <row r="56" spans="1:4" ht="12.75">
      <c r="A56" s="25" t="s">
        <v>114</v>
      </c>
      <c r="B56" s="160">
        <f>SUM(B51:B54)</f>
        <v>14151</v>
      </c>
      <c r="C56" s="160">
        <f>SUM(C51:C54)</f>
        <v>15809</v>
      </c>
      <c r="D56" s="160">
        <f>SUM(D51:D53)</f>
        <v>14008</v>
      </c>
    </row>
    <row r="57" spans="1:4" ht="12.75">
      <c r="A57" s="25"/>
      <c r="B57" s="160"/>
      <c r="C57" s="160"/>
      <c r="D57" s="160"/>
    </row>
    <row r="58" spans="1:4" ht="12.75">
      <c r="A58" s="25"/>
      <c r="B58" s="160"/>
      <c r="C58" s="160"/>
      <c r="D58" s="160"/>
    </row>
    <row r="59" spans="1:4" ht="12.75">
      <c r="A59" s="25" t="s">
        <v>115</v>
      </c>
      <c r="B59" s="160"/>
      <c r="C59" s="160"/>
      <c r="D59" s="160"/>
    </row>
    <row r="60" spans="1:4" ht="12.75">
      <c r="A60" s="25"/>
      <c r="B60" s="160"/>
      <c r="C60" s="160"/>
      <c r="D60" s="160"/>
    </row>
    <row r="61" spans="1:4" ht="12.75">
      <c r="A61" s="370" t="s">
        <v>21</v>
      </c>
      <c r="B61" s="154" t="str">
        <f>+B5</f>
        <v>3/2008</v>
      </c>
      <c r="C61" s="154" t="str">
        <f>+C5</f>
        <v>3/2007</v>
      </c>
      <c r="D61" s="154" t="s">
        <v>16</v>
      </c>
    </row>
    <row r="62" spans="1:4" ht="12.75">
      <c r="A62" s="25"/>
      <c r="B62" s="160"/>
      <c r="C62" s="160"/>
      <c r="D62" s="160"/>
    </row>
    <row r="63" spans="1:4" ht="12.75">
      <c r="A63" s="26" t="s">
        <v>116</v>
      </c>
      <c r="B63" s="158">
        <v>11160</v>
      </c>
      <c r="C63" s="158">
        <v>10321</v>
      </c>
      <c r="D63" s="158">
        <v>9521</v>
      </c>
    </row>
    <row r="64" spans="1:4" ht="12.75">
      <c r="A64" s="27" t="s">
        <v>117</v>
      </c>
      <c r="B64" s="159">
        <v>2991</v>
      </c>
      <c r="C64" s="159">
        <v>5488</v>
      </c>
      <c r="D64" s="159">
        <v>4487</v>
      </c>
    </row>
    <row r="65" spans="1:4" ht="12.75">
      <c r="A65" s="26" t="s">
        <v>118</v>
      </c>
      <c r="B65" s="160">
        <f>SUM(B63:B64)</f>
        <v>14151</v>
      </c>
      <c r="C65" s="160">
        <f>SUM(C63:C64)</f>
        <v>15809</v>
      </c>
      <c r="D65" s="160">
        <f>SUM(D63:D64)</f>
        <v>14008</v>
      </c>
    </row>
    <row r="66" spans="2:4" ht="12.75">
      <c r="B66" s="158"/>
      <c r="C66" s="158"/>
      <c r="D66" s="158"/>
    </row>
    <row r="67" spans="1:4" ht="12.75">
      <c r="A67" s="2"/>
      <c r="B67" s="158"/>
      <c r="C67" s="158"/>
      <c r="D67" s="158"/>
    </row>
    <row r="80" spans="1:4" ht="12.75">
      <c r="A80" s="26"/>
      <c r="B80" s="158"/>
      <c r="C80" s="158"/>
      <c r="D80" s="158"/>
    </row>
  </sheetData>
  <printOptions/>
  <pageMargins left="0.75" right="0.75" top="0.44" bottom="0.39" header="0.4921259845" footer="0.22"/>
  <pageSetup fitToHeight="1" fitToWidth="1" horizontalDpi="1200" verticalDpi="1200" orientation="portrait" paperSize="9" scale="91" r:id="rId1"/>
</worksheet>
</file>

<file path=xl/worksheets/sheet4.xml><?xml version="1.0" encoding="utf-8"?>
<worksheet xmlns="http://schemas.openxmlformats.org/spreadsheetml/2006/main" xmlns:r="http://schemas.openxmlformats.org/officeDocument/2006/relationships">
  <sheetPr>
    <pageSetUpPr fitToPage="1"/>
  </sheetPr>
  <dimension ref="A1:P47"/>
  <sheetViews>
    <sheetView workbookViewId="0" topLeftCell="A1">
      <pane xSplit="1" ySplit="5" topLeftCell="B12" activePane="bottomRight" state="frozen"/>
      <selection pane="topLeft" activeCell="A1" sqref="A1"/>
      <selection pane="topRight" activeCell="B1" sqref="B1"/>
      <selection pane="bottomLeft" activeCell="A6" sqref="A6"/>
      <selection pane="bottomRight" activeCell="A16" sqref="A16:A19"/>
    </sheetView>
  </sheetViews>
  <sheetFormatPr defaultColWidth="9.140625" defaultRowHeight="12.75"/>
  <cols>
    <col min="1" max="1" width="35.421875" style="37" customWidth="1"/>
    <col min="2" max="8" width="12.28125" style="37" customWidth="1"/>
    <col min="9" max="9" width="13.00390625" style="37" customWidth="1"/>
    <col min="10" max="10" width="15.7109375" style="37" customWidth="1"/>
    <col min="11" max="16384" width="11.421875" style="37" customWidth="1"/>
  </cols>
  <sheetData>
    <row r="1" spans="1:9" ht="12.75" customHeight="1">
      <c r="A1" s="387"/>
      <c r="B1" s="387"/>
      <c r="C1" s="38"/>
      <c r="D1" s="39"/>
      <c r="E1" s="39"/>
      <c r="F1" s="39"/>
      <c r="G1" s="39"/>
      <c r="H1" s="39"/>
      <c r="I1" s="39"/>
    </row>
    <row r="2" spans="1:9" ht="17.25" customHeight="1">
      <c r="A2" s="11" t="s">
        <v>237</v>
      </c>
      <c r="B2" s="389"/>
      <c r="C2" s="38"/>
      <c r="D2" s="39"/>
      <c r="E2" s="39"/>
      <c r="F2" s="128"/>
      <c r="G2" s="39"/>
      <c r="H2" s="39"/>
      <c r="I2" s="39"/>
    </row>
    <row r="3" spans="1:9" ht="12.75" customHeight="1">
      <c r="A3" s="388"/>
      <c r="B3" s="389"/>
      <c r="C3" s="38"/>
      <c r="D3" s="39"/>
      <c r="E3" s="39"/>
      <c r="F3" s="128"/>
      <c r="G3" s="39"/>
      <c r="H3" s="39"/>
      <c r="I3" s="39"/>
    </row>
    <row r="4" spans="1:9" ht="16.5" customHeight="1">
      <c r="A4" s="389"/>
      <c r="B4" s="389"/>
      <c r="C4" s="40"/>
      <c r="D4" s="41"/>
      <c r="F4" s="128"/>
      <c r="H4" s="39"/>
      <c r="I4" s="39"/>
    </row>
    <row r="5" spans="1:9" ht="66" customHeight="1">
      <c r="A5" s="46" t="s">
        <v>21</v>
      </c>
      <c r="B5" s="371" t="s">
        <v>61</v>
      </c>
      <c r="C5" s="372" t="s">
        <v>62</v>
      </c>
      <c r="D5" s="371" t="s">
        <v>119</v>
      </c>
      <c r="E5" s="372" t="s">
        <v>64</v>
      </c>
      <c r="F5" s="372" t="s">
        <v>120</v>
      </c>
      <c r="G5" s="372" t="s">
        <v>38</v>
      </c>
      <c r="H5" s="372" t="s">
        <v>65</v>
      </c>
      <c r="I5" s="42"/>
    </row>
    <row r="6" spans="1:9" ht="12.75" customHeight="1">
      <c r="A6" s="39"/>
      <c r="B6" s="39"/>
      <c r="C6" s="39"/>
      <c r="D6" s="39"/>
      <c r="E6" s="39"/>
      <c r="F6" s="39"/>
      <c r="G6" s="39"/>
      <c r="H6" s="39"/>
      <c r="I6" s="43"/>
    </row>
    <row r="7" spans="1:16" ht="12.75" customHeight="1">
      <c r="A7" s="38" t="s">
        <v>129</v>
      </c>
      <c r="B7" s="343">
        <v>19392</v>
      </c>
      <c r="C7" s="343">
        <v>50473.626</v>
      </c>
      <c r="D7" s="343">
        <v>14055</v>
      </c>
      <c r="E7" s="343">
        <v>118236</v>
      </c>
      <c r="F7" s="343">
        <f>SUM(B7:E7)</f>
        <v>202156.626</v>
      </c>
      <c r="G7" s="343">
        <v>187</v>
      </c>
      <c r="H7" s="343">
        <f>SUM(F7:G7)</f>
        <v>202343.626</v>
      </c>
      <c r="I7" s="33"/>
      <c r="J7" s="387"/>
      <c r="K7" s="387"/>
      <c r="L7" s="387"/>
      <c r="M7" s="387"/>
      <c r="N7" s="387"/>
      <c r="O7" s="387"/>
      <c r="P7" s="387"/>
    </row>
    <row r="8" spans="1:16" ht="12.75" customHeight="1">
      <c r="A8" s="38"/>
      <c r="B8" s="343"/>
      <c r="C8" s="343"/>
      <c r="D8" s="343"/>
      <c r="E8" s="343"/>
      <c r="F8" s="343"/>
      <c r="G8" s="343"/>
      <c r="H8" s="343"/>
      <c r="I8" s="33"/>
      <c r="J8" s="387"/>
      <c r="K8" s="387"/>
      <c r="L8" s="387"/>
      <c r="M8" s="387"/>
      <c r="N8" s="387"/>
      <c r="O8" s="387"/>
      <c r="P8" s="387"/>
    </row>
    <row r="9" spans="1:8" s="130" customFormat="1" ht="12.75" customHeight="1">
      <c r="A9" s="45" t="s">
        <v>238</v>
      </c>
      <c r="B9" s="343"/>
      <c r="C9" s="343"/>
      <c r="D9" s="344">
        <v>-313.823</v>
      </c>
      <c r="E9" s="343"/>
      <c r="F9" s="345">
        <f>SUM(B9:E9)</f>
        <v>-313.823</v>
      </c>
      <c r="G9" s="343"/>
      <c r="H9" s="345">
        <f>SUM(F9:G9)</f>
        <v>-313.823</v>
      </c>
    </row>
    <row r="10" spans="1:9" ht="27" customHeight="1">
      <c r="A10" s="45" t="s">
        <v>122</v>
      </c>
      <c r="B10" s="345"/>
      <c r="C10" s="345"/>
      <c r="D10" s="345">
        <f>-14239.624+2</f>
        <v>-14237.624</v>
      </c>
      <c r="E10" s="345"/>
      <c r="F10" s="345">
        <f>SUM(B10:E10)</f>
        <v>-14237.624</v>
      </c>
      <c r="G10" s="345"/>
      <c r="H10" s="345">
        <f>SUM(F10:G10)</f>
        <v>-14237.624</v>
      </c>
      <c r="I10" s="33"/>
    </row>
    <row r="11" spans="1:9" ht="12.75" customHeight="1">
      <c r="A11" s="46" t="s">
        <v>123</v>
      </c>
      <c r="B11" s="346"/>
      <c r="C11" s="346"/>
      <c r="D11" s="346">
        <v>-104.817</v>
      </c>
      <c r="E11" s="346"/>
      <c r="F11" s="346">
        <f>SUM(B11:E11)</f>
        <v>-104.817</v>
      </c>
      <c r="G11" s="346">
        <v>-5.797</v>
      </c>
      <c r="H11" s="346">
        <f>SUM(F11:G11)</f>
        <v>-110.61399999999999</v>
      </c>
      <c r="I11" s="33"/>
    </row>
    <row r="12" spans="1:8" ht="13.5" customHeight="1">
      <c r="A12" s="390" t="s">
        <v>124</v>
      </c>
      <c r="B12" s="347"/>
      <c r="C12" s="347"/>
      <c r="D12" s="344">
        <f>SUM(D9:D11)</f>
        <v>-14656.264</v>
      </c>
      <c r="E12" s="344"/>
      <c r="F12" s="344">
        <f>SUM(F9:F11)</f>
        <v>-14656.264</v>
      </c>
      <c r="G12" s="348">
        <f>SUM(G11)</f>
        <v>-5.797</v>
      </c>
      <c r="H12" s="344">
        <f>SUM(H9:H11)</f>
        <v>-14662.061</v>
      </c>
    </row>
    <row r="13" spans="1:9" ht="12.75" customHeight="1">
      <c r="A13" s="46" t="s">
        <v>35</v>
      </c>
      <c r="B13" s="346"/>
      <c r="C13" s="346"/>
      <c r="D13" s="346"/>
      <c r="E13" s="346">
        <v>19724</v>
      </c>
      <c r="F13" s="346">
        <f>SUM(B13:E13)</f>
        <v>19724</v>
      </c>
      <c r="G13" s="346">
        <v>9.124</v>
      </c>
      <c r="H13" s="346">
        <f>SUM(F13:G13)</f>
        <v>19733.124</v>
      </c>
      <c r="I13" s="49"/>
    </row>
    <row r="14" spans="1:10" ht="12.75" customHeight="1">
      <c r="A14" s="38" t="s">
        <v>125</v>
      </c>
      <c r="B14" s="349"/>
      <c r="C14" s="349"/>
      <c r="D14" s="349">
        <f>SUM(D12:D13)</f>
        <v>-14656.264</v>
      </c>
      <c r="E14" s="349">
        <f>SUM(E12:E13)</f>
        <v>19724</v>
      </c>
      <c r="F14" s="343">
        <f>SUM(B14:E14)</f>
        <v>5067.736000000001</v>
      </c>
      <c r="G14" s="343">
        <f>+G13+G12</f>
        <v>3.327000000000001</v>
      </c>
      <c r="H14" s="343">
        <f>SUM(F14:G14)</f>
        <v>5071.063000000001</v>
      </c>
      <c r="I14" s="49"/>
      <c r="J14" s="51"/>
    </row>
    <row r="15" spans="1:9" ht="12.75" customHeight="1">
      <c r="A15" s="350"/>
      <c r="B15" s="347"/>
      <c r="C15" s="347"/>
      <c r="D15" s="347"/>
      <c r="E15" s="347"/>
      <c r="F15" s="347"/>
      <c r="G15" s="347"/>
      <c r="H15" s="347"/>
      <c r="I15" s="49"/>
    </row>
    <row r="16" spans="1:9" ht="12.75" customHeight="1">
      <c r="A16" s="43" t="s">
        <v>126</v>
      </c>
      <c r="B16" s="347"/>
      <c r="C16" s="347"/>
      <c r="D16" s="347"/>
      <c r="E16" s="347"/>
      <c r="F16" s="347"/>
      <c r="G16" s="347"/>
      <c r="H16" s="347"/>
      <c r="I16" s="33"/>
    </row>
    <row r="17" spans="1:8" ht="12.75" customHeight="1">
      <c r="A17" s="39" t="s">
        <v>127</v>
      </c>
      <c r="B17" s="344">
        <v>6.25</v>
      </c>
      <c r="C17" s="344">
        <v>171.5</v>
      </c>
      <c r="D17" s="344"/>
      <c r="E17" s="344"/>
      <c r="F17" s="344">
        <f>SUM(B17:E17)</f>
        <v>177.75</v>
      </c>
      <c r="G17" s="344"/>
      <c r="H17" s="344">
        <f>SUM(F17:G17)</f>
        <v>177.75</v>
      </c>
    </row>
    <row r="18" spans="1:9" ht="12.75" customHeight="1">
      <c r="A18" s="47" t="s">
        <v>128</v>
      </c>
      <c r="B18" s="346"/>
      <c r="C18" s="346"/>
      <c r="D18" s="346"/>
      <c r="E18" s="346">
        <v>170.512</v>
      </c>
      <c r="F18" s="346">
        <f>SUM(B18:E18)</f>
        <v>170.512</v>
      </c>
      <c r="G18" s="346"/>
      <c r="H18" s="346">
        <f>SUM(F18:G18)</f>
        <v>170.512</v>
      </c>
      <c r="I18" s="33"/>
    </row>
    <row r="19" spans="1:9" ht="12.75" customHeight="1">
      <c r="A19" s="38" t="s">
        <v>130</v>
      </c>
      <c r="B19" s="343">
        <f aca="true" t="shared" si="0" ref="B19:G19">SUM(B16:B18)+B14+B7</f>
        <v>19398.25</v>
      </c>
      <c r="C19" s="343">
        <f t="shared" si="0"/>
        <v>50645.126</v>
      </c>
      <c r="D19" s="343">
        <f>SUM(D16:D18)+D14+D7-1</f>
        <v>-602.2639999999992</v>
      </c>
      <c r="E19" s="343">
        <f t="shared" si="0"/>
        <v>138130.512</v>
      </c>
      <c r="F19" s="343">
        <f>SUM(F16:F18)+F14+F7-1</f>
        <v>207571.62399999998</v>
      </c>
      <c r="G19" s="343">
        <f t="shared" si="0"/>
        <v>190.327</v>
      </c>
      <c r="H19" s="343">
        <f>SUM(H16:H18)+H14+H7-1</f>
        <v>207761.951</v>
      </c>
      <c r="I19" s="351"/>
    </row>
    <row r="20" spans="1:9" ht="12.75" customHeight="1">
      <c r="A20" s="350"/>
      <c r="B20" s="347"/>
      <c r="C20" s="347"/>
      <c r="D20" s="351"/>
      <c r="E20" s="351"/>
      <c r="F20" s="351"/>
      <c r="G20" s="351"/>
      <c r="H20" s="351"/>
      <c r="I20" s="351"/>
    </row>
    <row r="21" spans="1:3" ht="12.75" customHeight="1">
      <c r="A21" s="50"/>
      <c r="B21" s="48"/>
      <c r="C21" s="48"/>
    </row>
    <row r="22" spans="1:8" ht="12.75" customHeight="1">
      <c r="A22" s="38" t="s">
        <v>121</v>
      </c>
      <c r="B22" s="44">
        <v>19264</v>
      </c>
      <c r="C22" s="44">
        <v>47666</v>
      </c>
      <c r="D22" s="44">
        <f>-69+395</f>
        <v>326</v>
      </c>
      <c r="E22" s="44">
        <v>106904</v>
      </c>
      <c r="F22" s="44">
        <f>SUM(B22:E22)</f>
        <v>174160</v>
      </c>
      <c r="G22" s="44">
        <v>2709</v>
      </c>
      <c r="H22" s="44">
        <f>SUM(F22:G22)</f>
        <v>176869</v>
      </c>
    </row>
    <row r="23" spans="1:8" ht="12.75" customHeight="1">
      <c r="A23" s="38"/>
      <c r="B23" s="44"/>
      <c r="C23" s="44"/>
      <c r="D23" s="44"/>
      <c r="E23" s="44"/>
      <c r="F23" s="44"/>
      <c r="G23" s="44"/>
      <c r="H23" s="44"/>
    </row>
    <row r="24" spans="1:8" ht="13.5" customHeight="1">
      <c r="A24" s="45" t="s">
        <v>238</v>
      </c>
      <c r="B24" s="44"/>
      <c r="C24" s="44"/>
      <c r="D24" s="48">
        <v>22</v>
      </c>
      <c r="E24" s="44"/>
      <c r="F24" s="33">
        <f>SUM(B24:E24)</f>
        <v>22</v>
      </c>
      <c r="G24" s="44"/>
      <c r="H24" s="33">
        <f>SUM(F24:G24)</f>
        <v>22</v>
      </c>
    </row>
    <row r="25" spans="1:8" ht="25.5" customHeight="1">
      <c r="A25" s="45" t="s">
        <v>122</v>
      </c>
      <c r="B25" s="33"/>
      <c r="C25" s="33"/>
      <c r="D25" s="33">
        <v>-6</v>
      </c>
      <c r="E25" s="33"/>
      <c r="F25" s="33">
        <f>SUM(B25:E25)</f>
        <v>-6</v>
      </c>
      <c r="G25" s="33"/>
      <c r="H25" s="33">
        <f>SUM(F25:G25)</f>
        <v>-6</v>
      </c>
    </row>
    <row r="26" spans="1:8" ht="12.75" customHeight="1">
      <c r="A26" s="46" t="s">
        <v>123</v>
      </c>
      <c r="B26" s="47"/>
      <c r="C26" s="47"/>
      <c r="D26" s="47">
        <v>-569</v>
      </c>
      <c r="E26" s="47">
        <v>6</v>
      </c>
      <c r="F26" s="47">
        <f>SUM(B26:E26)</f>
        <v>-563</v>
      </c>
      <c r="G26" s="47"/>
      <c r="H26" s="47">
        <f>SUM(F26:G26)</f>
        <v>-563</v>
      </c>
    </row>
    <row r="27" spans="1:8" ht="13.5" customHeight="1">
      <c r="A27" s="45" t="s">
        <v>124</v>
      </c>
      <c r="D27" s="48">
        <f>SUM(D24:D26)</f>
        <v>-553</v>
      </c>
      <c r="E27" s="48">
        <f>SUM(E26)</f>
        <v>6</v>
      </c>
      <c r="F27" s="48">
        <f>SUM(F24:F26)</f>
        <v>-547</v>
      </c>
      <c r="G27" s="131"/>
      <c r="H27" s="48">
        <f>SUM(H24:H26)</f>
        <v>-547</v>
      </c>
    </row>
    <row r="28" spans="1:8" ht="12.75" customHeight="1">
      <c r="A28" s="46" t="s">
        <v>35</v>
      </c>
      <c r="B28" s="47"/>
      <c r="C28" s="47"/>
      <c r="D28" s="47"/>
      <c r="E28" s="47">
        <v>5894</v>
      </c>
      <c r="F28" s="47">
        <f>SUM(B28:E28)</f>
        <v>5894</v>
      </c>
      <c r="G28" s="47">
        <v>172</v>
      </c>
      <c r="H28" s="47">
        <f>SUM(F28:G28)</f>
        <v>6066</v>
      </c>
    </row>
    <row r="29" spans="1:8" ht="12.75" customHeight="1">
      <c r="A29" s="38" t="s">
        <v>125</v>
      </c>
      <c r="B29" s="49"/>
      <c r="C29" s="49"/>
      <c r="D29" s="49">
        <f>SUM(D27:D28)</f>
        <v>-553</v>
      </c>
      <c r="E29" s="49">
        <f>SUM(E27:E28)</f>
        <v>5900</v>
      </c>
      <c r="F29" s="44">
        <f>SUM(B29:E29)</f>
        <v>5347</v>
      </c>
      <c r="G29" s="44">
        <f>+G28+G27</f>
        <v>172</v>
      </c>
      <c r="H29" s="44">
        <f>SUM(F29:G29)</f>
        <v>5519</v>
      </c>
    </row>
    <row r="30" ht="12.75" customHeight="1">
      <c r="A30" s="50"/>
    </row>
    <row r="31" ht="12.75" customHeight="1">
      <c r="A31" s="43" t="s">
        <v>126</v>
      </c>
    </row>
    <row r="32" spans="1:8" ht="12.75" customHeight="1">
      <c r="A32" s="39" t="s">
        <v>127</v>
      </c>
      <c r="B32" s="48">
        <v>11</v>
      </c>
      <c r="C32" s="48">
        <v>236</v>
      </c>
      <c r="D32" s="48"/>
      <c r="E32" s="48"/>
      <c r="F32" s="48">
        <f>SUM(B32:E32)</f>
        <v>247</v>
      </c>
      <c r="G32" s="48"/>
      <c r="H32" s="48">
        <f>SUM(F32:G32)</f>
        <v>247</v>
      </c>
    </row>
    <row r="33" spans="1:8" ht="12.75" customHeight="1">
      <c r="A33" s="48" t="s">
        <v>128</v>
      </c>
      <c r="B33" s="48"/>
      <c r="C33" s="48"/>
      <c r="D33" s="48"/>
      <c r="E33" s="48">
        <v>102</v>
      </c>
      <c r="F33" s="48">
        <f>SUM(B33:E33)</f>
        <v>102</v>
      </c>
      <c r="G33" s="48"/>
      <c r="H33" s="48">
        <f>SUM(F33:G33)</f>
        <v>102</v>
      </c>
    </row>
    <row r="34" spans="1:8" ht="12.75" customHeight="1">
      <c r="A34" s="48"/>
      <c r="B34" s="48"/>
      <c r="C34" s="48"/>
      <c r="D34" s="48"/>
      <c r="E34" s="48"/>
      <c r="F34" s="48"/>
      <c r="G34" s="48"/>
      <c r="H34" s="48"/>
    </row>
    <row r="35" spans="1:8" ht="12.75" customHeight="1">
      <c r="A35" s="39" t="s">
        <v>108</v>
      </c>
      <c r="B35" s="48"/>
      <c r="C35" s="48"/>
      <c r="D35" s="48"/>
      <c r="E35" s="48">
        <v>-21202</v>
      </c>
      <c r="F35" s="48">
        <f>SUM(B35:E35)</f>
        <v>-21202</v>
      </c>
      <c r="G35" s="48">
        <v>-180</v>
      </c>
      <c r="H35" s="48">
        <f>SUM(F35:G35)</f>
        <v>-21382</v>
      </c>
    </row>
    <row r="36" spans="1:8" s="50" customFormat="1" ht="12.75" customHeight="1">
      <c r="A36" s="47" t="s">
        <v>131</v>
      </c>
      <c r="B36" s="47"/>
      <c r="C36" s="47"/>
      <c r="D36" s="47"/>
      <c r="E36" s="47"/>
      <c r="F36" s="47"/>
      <c r="G36" s="47">
        <v>-75</v>
      </c>
      <c r="H36" s="47">
        <f>SUM(F36:G36)</f>
        <v>-75</v>
      </c>
    </row>
    <row r="37" spans="1:8" ht="12.75" customHeight="1">
      <c r="A37" s="38" t="s">
        <v>132</v>
      </c>
      <c r="B37" s="44">
        <f aca="true" t="shared" si="1" ref="B37:H37">SUM(B31:B36)+B29+B22</f>
        <v>19275</v>
      </c>
      <c r="C37" s="44">
        <f t="shared" si="1"/>
        <v>47902</v>
      </c>
      <c r="D37" s="44">
        <f t="shared" si="1"/>
        <v>-227</v>
      </c>
      <c r="E37" s="44">
        <f t="shared" si="1"/>
        <v>91704</v>
      </c>
      <c r="F37" s="44">
        <f t="shared" si="1"/>
        <v>158654</v>
      </c>
      <c r="G37" s="44">
        <f t="shared" si="1"/>
        <v>2626</v>
      </c>
      <c r="H37" s="44">
        <f t="shared" si="1"/>
        <v>161280</v>
      </c>
    </row>
    <row r="38" spans="2:3" ht="15">
      <c r="B38" s="48"/>
      <c r="C38" s="48"/>
    </row>
    <row r="39" spans="2:3" ht="15">
      <c r="B39" s="48"/>
      <c r="C39" s="48"/>
    </row>
    <row r="40" spans="2:3" ht="15">
      <c r="B40" s="48"/>
      <c r="C40" s="48"/>
    </row>
    <row r="41" spans="2:3" ht="15">
      <c r="B41" s="48"/>
      <c r="C41" s="48"/>
    </row>
    <row r="42" spans="2:3" ht="15">
      <c r="B42" s="48"/>
      <c r="C42" s="48"/>
    </row>
    <row r="43" spans="2:3" ht="15">
      <c r="B43" s="48"/>
      <c r="C43" s="48"/>
    </row>
    <row r="44" spans="2:3" ht="15">
      <c r="B44" s="48"/>
      <c r="C44" s="48"/>
    </row>
    <row r="45" spans="2:3" ht="15">
      <c r="B45" s="48"/>
      <c r="C45" s="48"/>
    </row>
    <row r="46" spans="2:3" ht="15">
      <c r="B46" s="48"/>
      <c r="C46" s="48"/>
    </row>
    <row r="47" spans="2:3" ht="15">
      <c r="B47" s="48"/>
      <c r="C47" s="48"/>
    </row>
  </sheetData>
  <printOptions/>
  <pageMargins left="0.75" right="0.28" top="1" bottom="1" header="0.4921259845" footer="0.4921259845"/>
  <pageSetup fitToHeight="1" fitToWidth="1" horizontalDpi="1200" verticalDpi="1200" orientation="portrait" paperSize="9" scale="76" r:id="rId1"/>
</worksheet>
</file>

<file path=xl/worksheets/sheet5.xml><?xml version="1.0" encoding="utf-8"?>
<worksheet xmlns="http://schemas.openxmlformats.org/spreadsheetml/2006/main" xmlns:r="http://schemas.openxmlformats.org/officeDocument/2006/relationships">
  <dimension ref="A1:F19"/>
  <sheetViews>
    <sheetView workbookViewId="0" topLeftCell="A1">
      <selection activeCell="A3" sqref="A3:A16"/>
    </sheetView>
  </sheetViews>
  <sheetFormatPr defaultColWidth="9.140625" defaultRowHeight="12.75"/>
  <cols>
    <col min="1" max="1" width="40.7109375" style="0" customWidth="1"/>
    <col min="2" max="2" width="10.57421875" style="0" customWidth="1"/>
    <col min="3" max="3" width="10.421875" style="0" customWidth="1"/>
    <col min="4" max="4" width="10.28125" style="0" customWidth="1"/>
    <col min="5" max="5" width="10.140625" style="0" customWidth="1"/>
    <col min="6" max="6" width="10.7109375" style="0" customWidth="1"/>
  </cols>
  <sheetData>
    <row r="1" ht="12.75">
      <c r="A1" t="s">
        <v>235</v>
      </c>
    </row>
    <row r="3" ht="12.75">
      <c r="A3" s="4" t="s">
        <v>138</v>
      </c>
    </row>
    <row r="4" spans="2:6" ht="12.75">
      <c r="B4" s="237"/>
      <c r="C4" s="238"/>
      <c r="D4" s="238"/>
      <c r="E4" s="238"/>
      <c r="F4" s="238"/>
    </row>
    <row r="5" spans="2:6" ht="12.75">
      <c r="B5" s="238"/>
      <c r="C5" s="238"/>
      <c r="D5" s="238"/>
      <c r="E5" s="243"/>
      <c r="F5" s="238"/>
    </row>
    <row r="6" spans="1:6" ht="12.75">
      <c r="A6" s="46" t="s">
        <v>133</v>
      </c>
      <c r="B6" s="355" t="s">
        <v>17</v>
      </c>
      <c r="C6" s="355" t="s">
        <v>7</v>
      </c>
      <c r="D6" s="274" t="s">
        <v>15</v>
      </c>
      <c r="E6" s="289"/>
      <c r="F6" s="251"/>
    </row>
    <row r="7" spans="1:6" ht="12.75">
      <c r="A7" s="238"/>
      <c r="B7" s="356"/>
      <c r="C7" s="356"/>
      <c r="D7" s="239"/>
      <c r="E7" s="243"/>
      <c r="F7" s="243"/>
    </row>
    <row r="8" spans="1:6" ht="12.75">
      <c r="A8" s="39" t="s">
        <v>30</v>
      </c>
      <c r="B8" s="357">
        <v>22.8</v>
      </c>
      <c r="C8" s="357">
        <v>9.2</v>
      </c>
      <c r="D8" s="240">
        <v>48.8</v>
      </c>
      <c r="E8" s="252"/>
      <c r="F8" s="252"/>
    </row>
    <row r="9" spans="1:6" ht="12.75">
      <c r="A9" s="39"/>
      <c r="B9" s="357"/>
      <c r="C9" s="357"/>
      <c r="D9" s="240"/>
      <c r="E9" s="252"/>
      <c r="F9" s="252"/>
    </row>
    <row r="10" spans="1:6" ht="12.75">
      <c r="A10" s="39" t="s">
        <v>134</v>
      </c>
      <c r="B10" s="358"/>
      <c r="C10" s="358"/>
      <c r="D10" s="238"/>
      <c r="E10" s="243"/>
      <c r="F10" s="243"/>
    </row>
    <row r="11" spans="1:6" ht="25.5" customHeight="1">
      <c r="A11" s="373" t="s">
        <v>135</v>
      </c>
      <c r="B11" s="358"/>
      <c r="C11" s="358"/>
      <c r="D11" s="238">
        <v>2.3</v>
      </c>
      <c r="E11" s="243"/>
      <c r="F11" s="243"/>
    </row>
    <row r="12" spans="1:6" ht="27" customHeight="1">
      <c r="A12" s="373" t="s">
        <v>239</v>
      </c>
      <c r="B12" s="358"/>
      <c r="C12" s="358"/>
      <c r="D12" s="238">
        <v>0.4</v>
      </c>
      <c r="E12" s="243"/>
      <c r="F12" s="243"/>
    </row>
    <row r="13" spans="1:6" ht="12.75">
      <c r="A13" s="241" t="s">
        <v>136</v>
      </c>
      <c r="B13" s="358">
        <v>-14.3</v>
      </c>
      <c r="C13" s="358"/>
      <c r="D13" s="238"/>
      <c r="E13" s="243"/>
      <c r="F13" s="243"/>
    </row>
    <row r="14" spans="1:6" ht="12.75">
      <c r="A14" s="39" t="s">
        <v>137</v>
      </c>
      <c r="B14" s="359">
        <v>0.3</v>
      </c>
      <c r="C14" s="360">
        <v>1.1</v>
      </c>
      <c r="D14" s="243">
        <v>2.8</v>
      </c>
      <c r="E14" s="243"/>
      <c r="F14" s="243"/>
    </row>
    <row r="15" spans="1:6" ht="12.75">
      <c r="A15" s="255"/>
      <c r="B15" s="361"/>
      <c r="C15" s="361"/>
      <c r="D15" s="255"/>
      <c r="E15" s="243"/>
      <c r="F15" s="243"/>
    </row>
    <row r="16" spans="1:6" ht="25.5">
      <c r="A16" s="373" t="s">
        <v>240</v>
      </c>
      <c r="B16" s="358">
        <f>SUM(B8:B15)</f>
        <v>8.8</v>
      </c>
      <c r="C16" s="362">
        <f>SUM(C8:C15)</f>
        <v>10.299999999999999</v>
      </c>
      <c r="D16" s="242">
        <f>SUM(D8:D15)</f>
        <v>54.29999999999999</v>
      </c>
      <c r="E16" s="253"/>
      <c r="F16" s="253"/>
    </row>
    <row r="17" spans="5:6" ht="12.75">
      <c r="E17" s="254"/>
      <c r="F17" s="254"/>
    </row>
    <row r="19" ht="12.75">
      <c r="A19" s="237"/>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30"/>
  <sheetViews>
    <sheetView workbookViewId="0" topLeftCell="A1">
      <selection activeCell="A28" sqref="A28:F29"/>
    </sheetView>
  </sheetViews>
  <sheetFormatPr defaultColWidth="9.140625" defaultRowHeight="12.75"/>
  <cols>
    <col min="1" max="1" width="45.140625" style="54" customWidth="1"/>
    <col min="2" max="2" width="10.140625" style="54" customWidth="1"/>
    <col min="3" max="3" width="10.140625" style="220" customWidth="1"/>
    <col min="4" max="4" width="10.140625" style="169" customWidth="1"/>
    <col min="5" max="16384" width="9.140625" style="54" customWidth="1"/>
  </cols>
  <sheetData>
    <row r="1" spans="1:4" ht="12.75">
      <c r="A1" s="52" t="s">
        <v>3</v>
      </c>
      <c r="B1" s="52"/>
      <c r="C1" s="215"/>
      <c r="D1" s="210"/>
    </row>
    <row r="2" spans="1:4" ht="12.75">
      <c r="A2" s="53"/>
      <c r="B2" s="53"/>
      <c r="C2" s="215"/>
      <c r="D2" s="165"/>
    </row>
    <row r="3" spans="1:4" ht="15.75">
      <c r="A3" s="55" t="s">
        <v>139</v>
      </c>
      <c r="B3" s="134"/>
      <c r="C3" s="216"/>
      <c r="D3" s="211"/>
    </row>
    <row r="4" spans="1:4" ht="12.75">
      <c r="A4" s="55"/>
      <c r="B4" s="55"/>
      <c r="C4" s="217"/>
      <c r="D4" s="211"/>
    </row>
    <row r="5" spans="1:4" ht="12.75">
      <c r="A5" s="56"/>
      <c r="B5" s="260" t="s">
        <v>18</v>
      </c>
      <c r="C5" s="223" t="s">
        <v>19</v>
      </c>
      <c r="D5" s="166" t="s">
        <v>16</v>
      </c>
    </row>
    <row r="6" spans="1:4" ht="12.75">
      <c r="A6" s="57"/>
      <c r="B6" s="261"/>
      <c r="C6" s="218"/>
      <c r="D6" s="261"/>
    </row>
    <row r="7" spans="1:7" ht="12.75">
      <c r="A7" s="52" t="s">
        <v>40</v>
      </c>
      <c r="B7" s="262">
        <v>0.51</v>
      </c>
      <c r="C7" s="215">
        <v>0.15</v>
      </c>
      <c r="D7" s="212">
        <v>0.83</v>
      </c>
      <c r="E7" s="58"/>
      <c r="F7" s="58"/>
      <c r="G7" s="59"/>
    </row>
    <row r="8" spans="1:7" ht="12.75">
      <c r="A8" s="52" t="s">
        <v>140</v>
      </c>
      <c r="B8" s="262">
        <v>0.51</v>
      </c>
      <c r="C8" s="215">
        <v>0.15</v>
      </c>
      <c r="D8" s="212">
        <v>0.82</v>
      </c>
      <c r="E8" s="58"/>
      <c r="F8" s="58"/>
      <c r="G8" s="59"/>
    </row>
    <row r="9" spans="1:6" ht="12.75">
      <c r="A9" s="52" t="s">
        <v>141</v>
      </c>
      <c r="B9" s="262">
        <v>0.3</v>
      </c>
      <c r="C9" s="219">
        <v>0.24</v>
      </c>
      <c r="D9" s="286">
        <v>1.43</v>
      </c>
      <c r="E9" s="61"/>
      <c r="F9" s="60"/>
    </row>
    <row r="10" spans="1:6" ht="12.75">
      <c r="A10" s="52" t="s">
        <v>142</v>
      </c>
      <c r="B10" s="212">
        <v>15.7</v>
      </c>
      <c r="C10" s="215">
        <v>3.6</v>
      </c>
      <c r="D10" s="264">
        <v>23</v>
      </c>
      <c r="E10" s="60"/>
      <c r="F10" s="62"/>
    </row>
    <row r="11" spans="1:6" ht="12.75">
      <c r="A11" s="52" t="s">
        <v>143</v>
      </c>
      <c r="B11" s="168">
        <v>14093</v>
      </c>
      <c r="C11" s="309">
        <v>47185</v>
      </c>
      <c r="D11" s="263">
        <v>93187</v>
      </c>
      <c r="E11" s="63"/>
      <c r="F11" s="109"/>
    </row>
    <row r="12" spans="1:6" ht="12.75">
      <c r="A12" s="52" t="s">
        <v>144</v>
      </c>
      <c r="B12" s="168">
        <v>9239</v>
      </c>
      <c r="C12" s="65">
        <v>7718</v>
      </c>
      <c r="D12" s="168">
        <v>33432</v>
      </c>
      <c r="E12" s="62"/>
      <c r="F12" s="109"/>
    </row>
    <row r="13" spans="1:6" ht="12.75">
      <c r="A13" s="52"/>
      <c r="B13" s="210"/>
      <c r="C13" s="215"/>
      <c r="D13" s="264"/>
      <c r="E13" s="62"/>
      <c r="F13" s="62"/>
    </row>
    <row r="14" spans="1:6" ht="12.75">
      <c r="A14" s="52" t="s">
        <v>145</v>
      </c>
      <c r="B14" s="262">
        <v>5.35</v>
      </c>
      <c r="C14" s="310">
        <v>4.12</v>
      </c>
      <c r="D14" s="262">
        <v>5.21</v>
      </c>
      <c r="E14" s="62"/>
      <c r="F14" s="133"/>
    </row>
    <row r="15" spans="1:6" ht="12.75">
      <c r="A15" s="52" t="s">
        <v>146</v>
      </c>
      <c r="B15" s="165">
        <v>38.5</v>
      </c>
      <c r="C15" s="215">
        <v>14.4</v>
      </c>
      <c r="D15" s="264">
        <v>17</v>
      </c>
      <c r="E15" s="62"/>
      <c r="F15" s="62"/>
    </row>
    <row r="16" spans="1:6" ht="12.75">
      <c r="A16" s="52" t="s">
        <v>147</v>
      </c>
      <c r="B16" s="165">
        <v>29.5</v>
      </c>
      <c r="C16" s="311">
        <v>14.6</v>
      </c>
      <c r="D16" s="264">
        <v>17.6</v>
      </c>
      <c r="E16" s="53"/>
      <c r="F16" s="213"/>
    </row>
    <row r="17" spans="1:6" ht="12.75">
      <c r="A17" s="52" t="s">
        <v>148</v>
      </c>
      <c r="B17" s="165">
        <v>48.8</v>
      </c>
      <c r="C17" s="214">
        <v>40.5</v>
      </c>
      <c r="D17" s="167">
        <v>46.6</v>
      </c>
      <c r="E17" s="64"/>
      <c r="F17" s="214"/>
    </row>
    <row r="18" spans="1:6" ht="12.75">
      <c r="A18" s="52" t="s">
        <v>4</v>
      </c>
      <c r="B18" s="165">
        <v>42.1</v>
      </c>
      <c r="C18" s="214">
        <v>54.6</v>
      </c>
      <c r="D18" s="167">
        <v>42.7</v>
      </c>
      <c r="E18" s="64"/>
      <c r="F18" s="214"/>
    </row>
    <row r="19" spans="1:6" ht="12.75">
      <c r="A19" s="52" t="s">
        <v>149</v>
      </c>
      <c r="B19" s="64">
        <v>87486</v>
      </c>
      <c r="C19" s="64">
        <v>88082</v>
      </c>
      <c r="D19" s="109">
        <v>86360</v>
      </c>
      <c r="E19" s="65"/>
      <c r="F19" s="109"/>
    </row>
    <row r="20" spans="1:6" ht="25.5">
      <c r="A20" s="364" t="s">
        <v>241</v>
      </c>
      <c r="B20" s="64">
        <v>7936</v>
      </c>
      <c r="C20" s="64">
        <v>6881</v>
      </c>
      <c r="D20" s="109">
        <v>7819</v>
      </c>
      <c r="E20" s="65"/>
      <c r="F20" s="64"/>
    </row>
    <row r="21" spans="1:6" ht="25.5">
      <c r="A21" s="364" t="s">
        <v>242</v>
      </c>
      <c r="B21" s="64">
        <v>9532</v>
      </c>
      <c r="C21" s="64">
        <v>8805</v>
      </c>
      <c r="D21" s="109">
        <v>9387</v>
      </c>
      <c r="E21" s="65"/>
      <c r="F21" s="65"/>
    </row>
    <row r="22" spans="1:6" ht="12.75">
      <c r="A22" s="52"/>
      <c r="B22" s="210"/>
      <c r="C22" s="215"/>
      <c r="D22" s="109"/>
      <c r="E22" s="65"/>
      <c r="F22" s="65"/>
    </row>
    <row r="23" spans="1:6" ht="12.75">
      <c r="A23" s="52" t="s">
        <v>150</v>
      </c>
      <c r="B23" s="210"/>
      <c r="C23" s="215"/>
      <c r="D23" s="109"/>
      <c r="E23" s="65"/>
      <c r="F23" s="53"/>
    </row>
    <row r="24" spans="1:6" ht="12.75">
      <c r="A24" s="52" t="s">
        <v>151</v>
      </c>
      <c r="B24" s="64">
        <v>38791</v>
      </c>
      <c r="C24" s="64">
        <v>38539</v>
      </c>
      <c r="D24" s="109">
        <v>38670</v>
      </c>
      <c r="E24" s="53"/>
      <c r="F24" s="65"/>
    </row>
    <row r="25" spans="1:6" ht="12.75">
      <c r="A25" s="52" t="s">
        <v>152</v>
      </c>
      <c r="B25" s="64">
        <v>38797</v>
      </c>
      <c r="C25" s="64">
        <v>38550</v>
      </c>
      <c r="D25" s="109">
        <v>38784</v>
      </c>
      <c r="E25" s="53"/>
      <c r="F25" s="65"/>
    </row>
    <row r="26" spans="1:6" ht="12.75">
      <c r="A26" s="52" t="s">
        <v>153</v>
      </c>
      <c r="B26" s="64">
        <v>38849</v>
      </c>
      <c r="C26" s="64">
        <v>38784</v>
      </c>
      <c r="D26" s="109">
        <v>38843</v>
      </c>
      <c r="E26" s="65"/>
      <c r="F26" s="65"/>
    </row>
    <row r="27" spans="1:5" ht="12.75">
      <c r="A27" s="53"/>
      <c r="B27" s="165"/>
      <c r="C27" s="212"/>
      <c r="D27" s="165"/>
      <c r="E27" s="65"/>
    </row>
    <row r="28" spans="1:6" ht="12.75" customHeight="1">
      <c r="A28" s="392" t="s">
        <v>243</v>
      </c>
      <c r="B28" s="392"/>
      <c r="C28" s="392"/>
      <c r="D28" s="393"/>
      <c r="E28" s="393"/>
      <c r="F28" s="393"/>
    </row>
    <row r="29" spans="1:6" ht="12.75">
      <c r="A29" s="393"/>
      <c r="B29" s="393"/>
      <c r="C29" s="393"/>
      <c r="D29" s="393"/>
      <c r="E29" s="393"/>
      <c r="F29" s="393"/>
    </row>
    <row r="30" ht="12.75">
      <c r="A30" s="284"/>
    </row>
    <row r="49" ht="14.25" customHeight="1"/>
    <row r="50" ht="14.25" customHeight="1"/>
    <row r="51" ht="14.25" customHeight="1"/>
  </sheetData>
  <mergeCells count="1">
    <mergeCell ref="A28:F29"/>
  </mergeCells>
  <printOptions/>
  <pageMargins left="0.7480314960629921" right="0.7480314960629921" top="0.984251968503937" bottom="0" header="0.4921259845" footer="0.4921259845"/>
  <pageSetup orientation="portrait" paperSize="9" r:id="rId1"/>
  <headerFooter alignWithMargins="0">
    <oddFooter>&amp;R&amp;8&amp;F/&amp;A</oddFooter>
  </headerFooter>
  <rowBreaks count="2" manualBreakCount="2">
    <brk id="35" max="65535" man="1"/>
    <brk id="56" max="65535" man="1"/>
  </rowBreaks>
</worksheet>
</file>

<file path=xl/worksheets/sheet7.xml><?xml version="1.0" encoding="utf-8"?>
<worksheet xmlns="http://schemas.openxmlformats.org/spreadsheetml/2006/main" xmlns:r="http://schemas.openxmlformats.org/officeDocument/2006/relationships">
  <dimension ref="A1:J65"/>
  <sheetViews>
    <sheetView workbookViewId="0" topLeftCell="A48">
      <selection activeCell="A64" sqref="A64:F64"/>
    </sheetView>
  </sheetViews>
  <sheetFormatPr defaultColWidth="9.140625" defaultRowHeight="12.75"/>
  <cols>
    <col min="1" max="1" width="31.28125" style="67" customWidth="1"/>
    <col min="2" max="2" width="9.28125" style="67" customWidth="1"/>
    <col min="3" max="3" width="9.421875" style="67" customWidth="1"/>
    <col min="4" max="10" width="9.28125" style="67" customWidth="1"/>
    <col min="11" max="16384" width="9.140625" style="67" customWidth="1"/>
  </cols>
  <sheetData>
    <row r="1" spans="1:6" ht="12.75">
      <c r="A1" s="66" t="s">
        <v>5</v>
      </c>
      <c r="B1" s="66"/>
      <c r="C1" s="66"/>
      <c r="D1" s="66"/>
      <c r="E1" s="66"/>
      <c r="F1" s="66"/>
    </row>
    <row r="3" spans="1:4" ht="15.75">
      <c r="A3" s="225" t="s">
        <v>154</v>
      </c>
      <c r="B3" s="135"/>
      <c r="C3" s="135"/>
      <c r="D3" s="135"/>
    </row>
    <row r="5" spans="1:10" ht="12.75">
      <c r="A5" s="330" t="s">
        <v>155</v>
      </c>
      <c r="B5" s="69"/>
      <c r="C5" s="330"/>
      <c r="D5" s="330"/>
      <c r="E5" s="199"/>
      <c r="F5" s="199"/>
      <c r="G5" s="199"/>
      <c r="H5" s="70"/>
      <c r="I5" s="70"/>
      <c r="J5" s="70"/>
    </row>
    <row r="6" spans="1:10" ht="12.75">
      <c r="A6" s="70"/>
      <c r="B6" s="70"/>
      <c r="C6" s="199"/>
      <c r="D6" s="199"/>
      <c r="E6" s="330"/>
      <c r="F6" s="331"/>
      <c r="G6" s="312"/>
      <c r="H6" s="71"/>
      <c r="I6" s="72"/>
      <c r="J6" s="73"/>
    </row>
    <row r="7" spans="1:9" ht="12.75">
      <c r="A7" s="374" t="s">
        <v>21</v>
      </c>
      <c r="B7" s="198" t="s">
        <v>17</v>
      </c>
      <c r="C7" s="198" t="s">
        <v>7</v>
      </c>
      <c r="D7" s="201" t="s">
        <v>22</v>
      </c>
      <c r="E7" s="198" t="s">
        <v>15</v>
      </c>
      <c r="F7" s="290"/>
      <c r="G7" s="332"/>
      <c r="H7" s="75"/>
      <c r="I7" s="75"/>
    </row>
    <row r="8" spans="1:9" ht="12.75">
      <c r="A8" s="70"/>
      <c r="B8" s="199"/>
      <c r="C8" s="199"/>
      <c r="D8" s="199"/>
      <c r="E8" s="199"/>
      <c r="F8" s="245"/>
      <c r="G8" s="333"/>
      <c r="H8" s="73"/>
      <c r="I8" s="73"/>
    </row>
    <row r="9" spans="1:9" ht="12.75">
      <c r="A9" s="375" t="s">
        <v>156</v>
      </c>
      <c r="B9" s="200">
        <v>75480</v>
      </c>
      <c r="C9" s="110">
        <v>65398</v>
      </c>
      <c r="D9" s="224">
        <f>(B9-C9)/C9*100</f>
        <v>15.416373589406405</v>
      </c>
      <c r="E9" s="110">
        <v>279845</v>
      </c>
      <c r="F9" s="244"/>
      <c r="G9" s="334"/>
      <c r="H9" s="244"/>
      <c r="I9" s="79"/>
    </row>
    <row r="10" spans="1:9" ht="12.75">
      <c r="A10" s="375" t="s">
        <v>157</v>
      </c>
      <c r="B10" s="200">
        <v>55574</v>
      </c>
      <c r="C10" s="110">
        <v>48720</v>
      </c>
      <c r="D10" s="224">
        <f>(B10-C10)/C10*100</f>
        <v>14.068144499178981</v>
      </c>
      <c r="E10" s="110">
        <v>204141</v>
      </c>
      <c r="F10" s="244"/>
      <c r="G10" s="334"/>
      <c r="H10" s="244"/>
      <c r="I10" s="79"/>
    </row>
    <row r="11" spans="1:9" ht="12.75">
      <c r="A11" s="376" t="s">
        <v>158</v>
      </c>
      <c r="B11" s="200">
        <v>17375</v>
      </c>
      <c r="C11" s="110">
        <v>16150</v>
      </c>
      <c r="D11" s="224">
        <f>(B11-C11)/C11*100</f>
        <v>7.5851393188854495</v>
      </c>
      <c r="E11" s="110">
        <v>75479</v>
      </c>
      <c r="F11" s="244"/>
      <c r="G11" s="334"/>
      <c r="H11" s="244"/>
      <c r="I11" s="79"/>
    </row>
    <row r="12" spans="1:9" ht="12.75">
      <c r="A12" s="375" t="s">
        <v>159</v>
      </c>
      <c r="B12" s="200">
        <v>0</v>
      </c>
      <c r="C12" s="110">
        <v>3</v>
      </c>
      <c r="D12" s="224"/>
      <c r="E12" s="110">
        <v>10</v>
      </c>
      <c r="F12" s="244"/>
      <c r="G12" s="334"/>
      <c r="H12" s="244"/>
      <c r="I12" s="79"/>
    </row>
    <row r="13" spans="1:9" ht="12.75">
      <c r="A13" s="377" t="s">
        <v>160</v>
      </c>
      <c r="B13" s="352">
        <v>-1098</v>
      </c>
      <c r="C13" s="111">
        <v>-1158</v>
      </c>
      <c r="D13" s="335"/>
      <c r="E13" s="111">
        <v>-4862</v>
      </c>
      <c r="F13" s="244"/>
      <c r="G13" s="334"/>
      <c r="H13" s="244"/>
      <c r="I13" s="79"/>
    </row>
    <row r="14" spans="1:9" ht="12.75">
      <c r="A14" s="199" t="s">
        <v>118</v>
      </c>
      <c r="B14" s="110">
        <f>SUM(B9:B13)</f>
        <v>147331</v>
      </c>
      <c r="C14" s="110">
        <f>SUM(C9:C13)</f>
        <v>129113</v>
      </c>
      <c r="D14" s="202">
        <f>(B14-C14)/C14*100</f>
        <v>14.110120592039532</v>
      </c>
      <c r="E14" s="110">
        <f>SUM(E9:E13)</f>
        <v>554613</v>
      </c>
      <c r="F14" s="244"/>
      <c r="G14" s="334"/>
      <c r="H14" s="244"/>
      <c r="I14" s="77"/>
    </row>
    <row r="15" spans="1:10" ht="12.75">
      <c r="A15" s="70"/>
      <c r="B15" s="199"/>
      <c r="C15" s="199"/>
      <c r="D15" s="202"/>
      <c r="E15" s="110"/>
      <c r="F15" s="110"/>
      <c r="G15" s="199"/>
      <c r="H15" s="77"/>
      <c r="I15" s="73"/>
      <c r="J15" s="73"/>
    </row>
    <row r="16" spans="1:10" ht="12.75">
      <c r="A16" s="70"/>
      <c r="B16" s="199"/>
      <c r="C16" s="199"/>
      <c r="D16" s="199"/>
      <c r="E16" s="199"/>
      <c r="F16" s="199"/>
      <c r="G16" s="199"/>
      <c r="H16" s="70"/>
      <c r="I16" s="73"/>
      <c r="J16" s="73"/>
    </row>
    <row r="17" spans="1:10" ht="12.75">
      <c r="A17" s="330" t="s">
        <v>161</v>
      </c>
      <c r="B17" s="330"/>
      <c r="C17" s="330"/>
      <c r="D17" s="330"/>
      <c r="E17" s="199"/>
      <c r="F17" s="199"/>
      <c r="G17" s="199"/>
      <c r="H17" s="70"/>
      <c r="I17" s="73"/>
      <c r="J17" s="73"/>
    </row>
    <row r="18" spans="1:10" ht="12.75">
      <c r="A18" s="70"/>
      <c r="B18" s="199"/>
      <c r="C18" s="199"/>
      <c r="D18" s="199"/>
      <c r="E18" s="330"/>
      <c r="F18" s="199"/>
      <c r="G18" s="336"/>
      <c r="H18" s="82"/>
      <c r="I18" s="83"/>
      <c r="J18" s="75"/>
    </row>
    <row r="19" spans="1:10" ht="12.75">
      <c r="A19" s="374" t="s">
        <v>21</v>
      </c>
      <c r="B19" s="198" t="str">
        <f>+B7</f>
        <v>1-3/2008</v>
      </c>
      <c r="C19" s="201" t="s">
        <v>0</v>
      </c>
      <c r="D19" s="198" t="str">
        <f>+C7</f>
        <v>1-3/2007</v>
      </c>
      <c r="E19" s="201" t="s">
        <v>0</v>
      </c>
      <c r="F19" s="198" t="s">
        <v>15</v>
      </c>
      <c r="G19" s="201" t="s">
        <v>0</v>
      </c>
      <c r="H19" s="290"/>
      <c r="I19" s="83"/>
      <c r="J19" s="75"/>
    </row>
    <row r="20" spans="1:10" ht="12.75">
      <c r="A20" s="70"/>
      <c r="B20" s="199"/>
      <c r="C20" s="279"/>
      <c r="D20" s="110"/>
      <c r="E20" s="199"/>
      <c r="F20" s="199"/>
      <c r="G20" s="199"/>
      <c r="H20" s="245"/>
      <c r="I20" s="73"/>
      <c r="J20" s="73"/>
    </row>
    <row r="21" spans="1:10" ht="12.75">
      <c r="A21" s="375" t="s">
        <v>156</v>
      </c>
      <c r="B21" s="200">
        <v>8423</v>
      </c>
      <c r="C21" s="221">
        <f>B21/B9*100</f>
        <v>11.159247482776895</v>
      </c>
      <c r="D21" s="110">
        <v>8771</v>
      </c>
      <c r="E21" s="202">
        <f>D21/C9*100</f>
        <v>13.411725129208843</v>
      </c>
      <c r="F21" s="110">
        <v>34977</v>
      </c>
      <c r="G21" s="202">
        <f>F21/E9*100</f>
        <v>12.49870464006861</v>
      </c>
      <c r="H21" s="244"/>
      <c r="I21" s="291"/>
      <c r="J21" s="244"/>
    </row>
    <row r="22" spans="1:10" ht="12.75">
      <c r="A22" s="375" t="s">
        <v>157</v>
      </c>
      <c r="B22" s="200">
        <v>1609</v>
      </c>
      <c r="C22" s="221">
        <f>B22/B10*100</f>
        <v>2.8952387807247995</v>
      </c>
      <c r="D22" s="110">
        <v>1087</v>
      </c>
      <c r="E22" s="202">
        <f>D22/C10*100</f>
        <v>2.2311165845648606</v>
      </c>
      <c r="F22" s="110">
        <v>11005</v>
      </c>
      <c r="G22" s="202">
        <f>F22/E10*100</f>
        <v>5.3908817924865655</v>
      </c>
      <c r="H22" s="244"/>
      <c r="I22" s="291"/>
      <c r="J22" s="244"/>
    </row>
    <row r="23" spans="1:10" ht="12.75">
      <c r="A23" s="376" t="s">
        <v>158</v>
      </c>
      <c r="B23" s="200">
        <v>-878</v>
      </c>
      <c r="C23" s="221">
        <f>B23/B11*100</f>
        <v>-5.053237410071942</v>
      </c>
      <c r="D23" s="110">
        <v>-139</v>
      </c>
      <c r="E23" s="202">
        <f>D23/C11*100</f>
        <v>-0.8606811145510836</v>
      </c>
      <c r="F23" s="110">
        <v>4769</v>
      </c>
      <c r="G23" s="202">
        <f>F23/E11*100</f>
        <v>6.31831370314922</v>
      </c>
      <c r="H23" s="244"/>
      <c r="I23" s="291"/>
      <c r="J23" s="244"/>
    </row>
    <row r="24" spans="1:10" ht="12.75">
      <c r="A24" s="377" t="s">
        <v>159</v>
      </c>
      <c r="B24" s="352">
        <v>13681</v>
      </c>
      <c r="C24" s="280"/>
      <c r="D24" s="111">
        <v>-558</v>
      </c>
      <c r="E24" s="203"/>
      <c r="F24" s="111">
        <v>-1976</v>
      </c>
      <c r="G24" s="203"/>
      <c r="H24" s="244"/>
      <c r="I24" s="291"/>
      <c r="J24" s="245"/>
    </row>
    <row r="25" spans="1:10" ht="12.75">
      <c r="A25" s="70" t="s">
        <v>118</v>
      </c>
      <c r="B25" s="110">
        <f>SUM(B21:B24)</f>
        <v>22835</v>
      </c>
      <c r="C25" s="281">
        <f>B25/B14*100</f>
        <v>15.499114239365783</v>
      </c>
      <c r="D25" s="110">
        <f>SUM(D21:D24)</f>
        <v>9161</v>
      </c>
      <c r="E25" s="202">
        <f>D25/C14*100</f>
        <v>7.095335094064889</v>
      </c>
      <c r="F25" s="110">
        <f>SUM(F21:F24)</f>
        <v>48775</v>
      </c>
      <c r="G25" s="202">
        <f>F25/E14*100</f>
        <v>8.794420614013736</v>
      </c>
      <c r="H25" s="244"/>
      <c r="I25" s="291"/>
      <c r="J25" s="244"/>
    </row>
    <row r="26" spans="1:10" ht="12.75">
      <c r="A26" s="70"/>
      <c r="B26" s="70"/>
      <c r="C26" s="70"/>
      <c r="D26" s="70"/>
      <c r="E26" s="77"/>
      <c r="F26" s="84"/>
      <c r="G26" s="84"/>
      <c r="H26" s="78"/>
      <c r="I26" s="77"/>
      <c r="J26" s="84"/>
    </row>
    <row r="27" spans="1:10" ht="12.75">
      <c r="A27" s="70"/>
      <c r="B27" s="70"/>
      <c r="C27" s="70"/>
      <c r="D27" s="70"/>
      <c r="E27" s="77"/>
      <c r="F27" s="84"/>
      <c r="G27" s="84"/>
      <c r="H27" s="78"/>
      <c r="I27" s="77"/>
      <c r="J27" s="84"/>
    </row>
    <row r="28" spans="1:6" ht="12.75">
      <c r="A28" s="225" t="s">
        <v>162</v>
      </c>
      <c r="B28" s="68"/>
      <c r="C28" s="68"/>
      <c r="D28" s="68"/>
      <c r="E28" s="68"/>
      <c r="F28" s="68"/>
    </row>
    <row r="29" spans="5:7" ht="12.75">
      <c r="E29" s="85"/>
      <c r="F29" s="85"/>
      <c r="G29" s="86"/>
    </row>
    <row r="30" spans="1:8" ht="12.75">
      <c r="A30" s="374" t="s">
        <v>21</v>
      </c>
      <c r="B30" s="363" t="s">
        <v>18</v>
      </c>
      <c r="C30" s="248" t="s">
        <v>19</v>
      </c>
      <c r="D30" s="248" t="s">
        <v>16</v>
      </c>
      <c r="F30" s="93"/>
      <c r="G30" s="93"/>
      <c r="H30" s="87"/>
    </row>
    <row r="31" spans="1:8" ht="12.75">
      <c r="A31" s="88"/>
      <c r="B31" s="249"/>
      <c r="C31" s="249"/>
      <c r="D31" s="249"/>
      <c r="F31" s="205"/>
      <c r="G31" s="205"/>
      <c r="H31" s="87"/>
    </row>
    <row r="32" spans="1:8" ht="12.75">
      <c r="A32" s="225" t="s">
        <v>163</v>
      </c>
      <c r="B32" s="225"/>
      <c r="C32" s="225"/>
      <c r="D32" s="225"/>
      <c r="F32" s="206"/>
      <c r="G32" s="206"/>
      <c r="H32" s="87"/>
    </row>
    <row r="33" spans="1:8" ht="12.75">
      <c r="A33" s="375" t="s">
        <v>156</v>
      </c>
      <c r="B33" s="226">
        <v>259543</v>
      </c>
      <c r="C33" s="226">
        <v>246224</v>
      </c>
      <c r="D33" s="226">
        <v>250980</v>
      </c>
      <c r="F33" s="89"/>
      <c r="G33" s="89"/>
      <c r="H33" s="87"/>
    </row>
    <row r="34" spans="1:8" ht="12.75">
      <c r="A34" s="375" t="s">
        <v>157</v>
      </c>
      <c r="B34" s="227">
        <v>75489</v>
      </c>
      <c r="C34" s="227">
        <v>69432</v>
      </c>
      <c r="D34" s="227">
        <v>75508</v>
      </c>
      <c r="F34" s="89"/>
      <c r="G34" s="89"/>
      <c r="H34" s="87"/>
    </row>
    <row r="35" spans="1:8" ht="12.75">
      <c r="A35" s="376" t="s">
        <v>158</v>
      </c>
      <c r="B35" s="227">
        <v>80333</v>
      </c>
      <c r="C35" s="227">
        <v>66009</v>
      </c>
      <c r="D35" s="227">
        <v>78311</v>
      </c>
      <c r="F35" s="89"/>
      <c r="G35" s="89"/>
      <c r="H35" s="87"/>
    </row>
    <row r="36" spans="1:8" ht="12.75">
      <c r="A36" s="376" t="s">
        <v>159</v>
      </c>
      <c r="B36" s="227">
        <v>311</v>
      </c>
      <c r="C36" s="227">
        <v>2964</v>
      </c>
      <c r="D36" s="227">
        <v>2814</v>
      </c>
      <c r="F36" s="89"/>
      <c r="G36" s="89"/>
      <c r="H36" s="87"/>
    </row>
    <row r="37" spans="1:8" ht="12.75">
      <c r="A37" s="234" t="s">
        <v>164</v>
      </c>
      <c r="B37" s="228">
        <v>17310</v>
      </c>
      <c r="C37" s="228">
        <v>18457</v>
      </c>
      <c r="D37" s="228">
        <v>30712</v>
      </c>
      <c r="F37" s="89"/>
      <c r="G37" s="89"/>
      <c r="H37" s="87"/>
    </row>
    <row r="38" spans="1:9" ht="12.75">
      <c r="A38" s="232" t="s">
        <v>6</v>
      </c>
      <c r="B38" s="226">
        <f>SUM(B33:B37)</f>
        <v>432986</v>
      </c>
      <c r="C38" s="226">
        <f>SUM(C33:C37)</f>
        <v>403086</v>
      </c>
      <c r="D38" s="226">
        <f>SUM(D33:D37)</f>
        <v>438325</v>
      </c>
      <c r="F38" s="89"/>
      <c r="G38" s="89"/>
      <c r="H38" s="87"/>
      <c r="I38" s="86"/>
    </row>
    <row r="39" spans="2:8" ht="12.75">
      <c r="B39" s="226"/>
      <c r="C39" s="226"/>
      <c r="D39" s="226"/>
      <c r="F39" s="89"/>
      <c r="G39" s="89"/>
      <c r="H39" s="87"/>
    </row>
    <row r="40" spans="1:8" ht="12.75">
      <c r="A40" s="225" t="s">
        <v>66</v>
      </c>
      <c r="B40" s="225"/>
      <c r="C40" s="225"/>
      <c r="D40" s="225"/>
      <c r="F40" s="206"/>
      <c r="G40" s="206"/>
      <c r="H40" s="87"/>
    </row>
    <row r="41" spans="1:8" ht="12.75">
      <c r="A41" s="375" t="s">
        <v>156</v>
      </c>
      <c r="B41" s="226">
        <v>40937</v>
      </c>
      <c r="C41" s="226">
        <v>44678</v>
      </c>
      <c r="D41" s="226">
        <v>36935</v>
      </c>
      <c r="F41" s="89"/>
      <c r="G41" s="89"/>
      <c r="H41" s="87"/>
    </row>
    <row r="42" spans="1:8" ht="12.75">
      <c r="A42" s="375" t="s">
        <v>157</v>
      </c>
      <c r="B42" s="227">
        <v>32999</v>
      </c>
      <c r="C42" s="227">
        <v>29741</v>
      </c>
      <c r="D42" s="227">
        <v>32447</v>
      </c>
      <c r="F42" s="89"/>
      <c r="G42" s="89"/>
      <c r="H42" s="87"/>
    </row>
    <row r="43" spans="1:9" ht="12.75">
      <c r="A43" s="376" t="s">
        <v>158</v>
      </c>
      <c r="B43" s="227">
        <v>17442</v>
      </c>
      <c r="C43" s="227">
        <v>9989</v>
      </c>
      <c r="D43" s="227">
        <v>17046</v>
      </c>
      <c r="F43" s="89"/>
      <c r="G43" s="89"/>
      <c r="H43" s="87"/>
      <c r="I43" s="86"/>
    </row>
    <row r="44" spans="1:9" ht="12.75">
      <c r="A44" s="376" t="s">
        <v>159</v>
      </c>
      <c r="B44" s="227">
        <v>665</v>
      </c>
      <c r="C44" s="227">
        <v>22154</v>
      </c>
      <c r="D44" s="227">
        <v>667</v>
      </c>
      <c r="F44" s="89"/>
      <c r="G44" s="89"/>
      <c r="H44" s="87"/>
      <c r="I44" s="86"/>
    </row>
    <row r="45" spans="1:8" ht="12.75">
      <c r="A45" s="234" t="s">
        <v>165</v>
      </c>
      <c r="B45" s="228">
        <v>133181</v>
      </c>
      <c r="C45" s="228">
        <v>135244</v>
      </c>
      <c r="D45" s="228">
        <v>148886</v>
      </c>
      <c r="F45" s="89"/>
      <c r="G45" s="89"/>
      <c r="H45" s="87"/>
    </row>
    <row r="46" spans="1:8" ht="12.75">
      <c r="A46" s="232" t="s">
        <v>6</v>
      </c>
      <c r="B46" s="226">
        <f>SUM(B41:B45)</f>
        <v>225224</v>
      </c>
      <c r="C46" s="226">
        <f>SUM(C41:C45)</f>
        <v>241806</v>
      </c>
      <c r="D46" s="226">
        <f>SUM(D41:D45)</f>
        <v>235981</v>
      </c>
      <c r="F46" s="89"/>
      <c r="G46" s="89"/>
      <c r="H46" s="87"/>
    </row>
    <row r="47" spans="2:8" ht="12.75">
      <c r="B47" s="232"/>
      <c r="C47" s="232"/>
      <c r="E47" s="86"/>
      <c r="F47" s="86"/>
      <c r="G47" s="86"/>
      <c r="H47" s="87"/>
    </row>
    <row r="48" spans="1:8" ht="12.75">
      <c r="A48" s="204" t="s">
        <v>21</v>
      </c>
      <c r="B48" s="250" t="str">
        <f>B19</f>
        <v>1-3/2008</v>
      </c>
      <c r="C48" s="250" t="str">
        <f>D19</f>
        <v>1-3/2007</v>
      </c>
      <c r="D48" s="250" t="str">
        <f>F19</f>
        <v>1-12/2007</v>
      </c>
      <c r="E48" s="292"/>
      <c r="F48" s="246"/>
      <c r="G48" s="207"/>
      <c r="H48" s="87"/>
    </row>
    <row r="49" spans="1:8" ht="12.75">
      <c r="A49" s="225" t="s">
        <v>166</v>
      </c>
      <c r="B49" s="229"/>
      <c r="C49" s="229"/>
      <c r="D49" s="229"/>
      <c r="E49" s="293"/>
      <c r="F49" s="247"/>
      <c r="G49" s="206"/>
      <c r="H49" s="87"/>
    </row>
    <row r="50" spans="1:8" ht="12.75">
      <c r="A50" s="375" t="s">
        <v>156</v>
      </c>
      <c r="B50" s="226">
        <v>6337</v>
      </c>
      <c r="C50" s="226">
        <v>37306</v>
      </c>
      <c r="D50" s="226">
        <v>60704</v>
      </c>
      <c r="E50" s="227"/>
      <c r="F50" s="89"/>
      <c r="G50" s="89"/>
      <c r="H50" s="87"/>
    </row>
    <row r="51" spans="1:8" ht="12.75">
      <c r="A51" s="375" t="s">
        <v>157</v>
      </c>
      <c r="B51" s="200">
        <v>2435</v>
      </c>
      <c r="C51" s="227">
        <v>8496</v>
      </c>
      <c r="D51" s="200">
        <v>20040</v>
      </c>
      <c r="E51" s="89"/>
      <c r="F51" s="89"/>
      <c r="G51" s="89"/>
      <c r="H51" s="87"/>
    </row>
    <row r="52" spans="1:8" ht="12.75">
      <c r="A52" s="376" t="s">
        <v>158</v>
      </c>
      <c r="B52" s="227">
        <v>5321</v>
      </c>
      <c r="C52" s="227">
        <v>1340</v>
      </c>
      <c r="D52" s="227">
        <v>12267</v>
      </c>
      <c r="E52" s="89"/>
      <c r="F52" s="89"/>
      <c r="G52" s="89"/>
      <c r="H52" s="87"/>
    </row>
    <row r="53" spans="1:8" ht="12.75">
      <c r="A53" s="377" t="s">
        <v>159</v>
      </c>
      <c r="B53" s="228"/>
      <c r="C53" s="228">
        <v>43</v>
      </c>
      <c r="D53" s="228">
        <v>176</v>
      </c>
      <c r="E53" s="89"/>
      <c r="F53" s="89"/>
      <c r="G53" s="89"/>
      <c r="H53" s="87"/>
    </row>
    <row r="54" spans="1:10" ht="12.75">
      <c r="A54" s="232" t="s">
        <v>6</v>
      </c>
      <c r="B54" s="226">
        <f>SUM(B50:B53)</f>
        <v>14093</v>
      </c>
      <c r="C54" s="226">
        <f>SUM(C50:C53)</f>
        <v>47185</v>
      </c>
      <c r="D54" s="226">
        <f>SUM(D50:D53)</f>
        <v>93187</v>
      </c>
      <c r="E54" s="89"/>
      <c r="F54" s="89"/>
      <c r="G54" s="89"/>
      <c r="H54" s="89"/>
      <c r="J54" s="86"/>
    </row>
    <row r="55" spans="2:8" ht="12.75">
      <c r="B55" s="226"/>
      <c r="C55" s="232"/>
      <c r="D55" s="226"/>
      <c r="E55" s="89"/>
      <c r="F55" s="89"/>
      <c r="G55" s="87"/>
      <c r="H55" s="87"/>
    </row>
    <row r="56" spans="1:8" ht="12.75">
      <c r="A56" s="225" t="s">
        <v>167</v>
      </c>
      <c r="B56" s="229"/>
      <c r="C56" s="225"/>
      <c r="D56" s="229"/>
      <c r="E56" s="247"/>
      <c r="F56" s="247"/>
      <c r="G56" s="206"/>
      <c r="H56" s="87"/>
    </row>
    <row r="57" spans="1:8" ht="12.75">
      <c r="A57" s="375" t="s">
        <v>156</v>
      </c>
      <c r="B57" s="226">
        <f>5638+1</f>
        <v>5639</v>
      </c>
      <c r="C57" s="226">
        <v>4683</v>
      </c>
      <c r="D57" s="226">
        <v>20330</v>
      </c>
      <c r="E57" s="89"/>
      <c r="F57" s="89"/>
      <c r="G57" s="89"/>
      <c r="H57" s="87"/>
    </row>
    <row r="58" spans="1:8" ht="12.75">
      <c r="A58" s="375" t="s">
        <v>157</v>
      </c>
      <c r="B58" s="200">
        <v>2091</v>
      </c>
      <c r="C58" s="227">
        <v>1752</v>
      </c>
      <c r="D58" s="200">
        <v>7782</v>
      </c>
      <c r="E58" s="89"/>
      <c r="F58" s="89"/>
      <c r="G58" s="89"/>
      <c r="H58" s="87"/>
    </row>
    <row r="59" spans="1:8" ht="12.75">
      <c r="A59" s="376" t="s">
        <v>158</v>
      </c>
      <c r="B59" s="227">
        <v>1508</v>
      </c>
      <c r="C59" s="227">
        <v>1282</v>
      </c>
      <c r="D59" s="227">
        <v>5315</v>
      </c>
      <c r="E59" s="89"/>
      <c r="F59" s="89"/>
      <c r="G59" s="89"/>
      <c r="H59" s="87"/>
    </row>
    <row r="60" spans="1:8" ht="12.75">
      <c r="A60" s="377" t="s">
        <v>159</v>
      </c>
      <c r="B60" s="228">
        <v>1</v>
      </c>
      <c r="C60" s="228">
        <v>1</v>
      </c>
      <c r="D60" s="228">
        <v>5</v>
      </c>
      <c r="E60" s="89"/>
      <c r="F60" s="89"/>
      <c r="G60" s="89"/>
      <c r="H60" s="87"/>
    </row>
    <row r="61" spans="1:8" ht="12.75">
      <c r="A61" s="232" t="s">
        <v>6</v>
      </c>
      <c r="B61" s="226">
        <f>SUM(B57:B60)</f>
        <v>9239</v>
      </c>
      <c r="C61" s="226">
        <f>SUM(C57:C60)</f>
        <v>7718</v>
      </c>
      <c r="D61" s="226">
        <f>SUM(D57:D60)</f>
        <v>33432</v>
      </c>
      <c r="E61" s="89"/>
      <c r="F61" s="89"/>
      <c r="G61" s="89"/>
      <c r="H61" s="87"/>
    </row>
    <row r="62" spans="2:8" ht="12.75">
      <c r="B62" s="86"/>
      <c r="C62" s="226"/>
      <c r="D62" s="86"/>
      <c r="E62" s="89"/>
      <c r="F62" s="86"/>
      <c r="G62" s="87"/>
      <c r="H62" s="87"/>
    </row>
    <row r="63" ht="12.75">
      <c r="E63" s="86"/>
    </row>
    <row r="64" spans="1:6" ht="50.25" customHeight="1">
      <c r="A64" s="394" t="s">
        <v>168</v>
      </c>
      <c r="B64" s="394"/>
      <c r="C64" s="394"/>
      <c r="D64" s="394"/>
      <c r="E64" s="394"/>
      <c r="F64" s="394"/>
    </row>
    <row r="65" ht="12.75">
      <c r="E65" s="86"/>
    </row>
  </sheetData>
  <mergeCells count="1">
    <mergeCell ref="A64:F64"/>
  </mergeCells>
  <printOptions/>
  <pageMargins left="0.7874015748031497" right="0.2362204724409449" top="0.7874015748031497" bottom="0.5905511811023623" header="0.5118110236220472" footer="0.5118110236220472"/>
  <pageSetup horizontalDpi="1200" verticalDpi="1200" orientation="portrait"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1:N35"/>
  <sheetViews>
    <sheetView tabSelected="1" workbookViewId="0" topLeftCell="A8">
      <selection activeCell="B36" sqref="B36"/>
    </sheetView>
  </sheetViews>
  <sheetFormatPr defaultColWidth="9.140625" defaultRowHeight="12.75"/>
  <cols>
    <col min="1" max="1" width="31.28125" style="67" customWidth="1"/>
    <col min="2" max="3" width="12.7109375" style="67" customWidth="1"/>
    <col min="4" max="4" width="12.7109375" style="319" customWidth="1"/>
    <col min="5" max="6" width="12.7109375" style="232" customWidth="1"/>
    <col min="7" max="9" width="12.7109375" style="67" customWidth="1"/>
    <col min="10" max="10" width="9.8515625" style="67" customWidth="1"/>
    <col min="11" max="11" width="10.140625" style="67" bestFit="1" customWidth="1"/>
    <col min="12" max="16384" width="9.140625" style="67" customWidth="1"/>
  </cols>
  <sheetData>
    <row r="1" spans="1:9" ht="12.75">
      <c r="A1" s="66" t="s">
        <v>5</v>
      </c>
      <c r="B1" s="66"/>
      <c r="C1" s="66"/>
      <c r="D1" s="279"/>
      <c r="E1" s="317"/>
      <c r="F1" s="317"/>
      <c r="G1" s="66"/>
      <c r="H1" s="66"/>
      <c r="I1" s="66"/>
    </row>
    <row r="3" spans="1:9" ht="15.75">
      <c r="A3" s="68" t="s">
        <v>169</v>
      </c>
      <c r="B3" s="135"/>
      <c r="C3" s="135"/>
      <c r="D3" s="318"/>
      <c r="E3" s="225"/>
      <c r="F3" s="225"/>
      <c r="G3" s="68"/>
      <c r="H3" s="68"/>
      <c r="I3" s="68"/>
    </row>
    <row r="4" ht="12.75">
      <c r="J4" s="68"/>
    </row>
    <row r="5" spans="1:10" ht="12.75">
      <c r="A5" s="378" t="s">
        <v>21</v>
      </c>
      <c r="B5" s="230" t="s">
        <v>17</v>
      </c>
      <c r="C5" s="230" t="s">
        <v>14</v>
      </c>
      <c r="D5" s="230" t="s">
        <v>13</v>
      </c>
      <c r="E5" s="320" t="s">
        <v>12</v>
      </c>
      <c r="F5" s="320" t="s">
        <v>7</v>
      </c>
      <c r="G5" s="92" t="s">
        <v>8</v>
      </c>
      <c r="H5" s="112" t="s">
        <v>9</v>
      </c>
      <c r="I5" s="112" t="s">
        <v>10</v>
      </c>
      <c r="J5" s="93"/>
    </row>
    <row r="6" spans="1:10" ht="12.75">
      <c r="A6" s="87"/>
      <c r="B6" s="231"/>
      <c r="C6" s="231"/>
      <c r="D6" s="231"/>
      <c r="E6" s="321"/>
      <c r="F6" s="231"/>
      <c r="G6" s="87"/>
      <c r="H6" s="87"/>
      <c r="I6" s="113"/>
      <c r="J6" s="93"/>
    </row>
    <row r="7" spans="1:9" ht="12.75">
      <c r="A7" s="68" t="s">
        <v>23</v>
      </c>
      <c r="B7" s="225"/>
      <c r="C7" s="225"/>
      <c r="D7" s="225"/>
      <c r="E7" s="322"/>
      <c r="F7" s="225"/>
      <c r="G7" s="68"/>
      <c r="H7" s="68"/>
      <c r="I7" s="114"/>
    </row>
    <row r="8" spans="1:14" ht="12.75">
      <c r="A8" s="76" t="s">
        <v>156</v>
      </c>
      <c r="B8" s="226">
        <v>75480</v>
      </c>
      <c r="C8" s="226">
        <v>74788</v>
      </c>
      <c r="D8" s="226">
        <v>67915</v>
      </c>
      <c r="E8" s="323">
        <v>71744</v>
      </c>
      <c r="F8" s="226">
        <v>65398</v>
      </c>
      <c r="G8" s="86">
        <v>53765</v>
      </c>
      <c r="H8" s="85">
        <v>52696</v>
      </c>
      <c r="I8" s="85">
        <v>51420</v>
      </c>
      <c r="J8" s="86"/>
      <c r="K8" s="94"/>
      <c r="L8" s="94"/>
      <c r="M8" s="94"/>
      <c r="N8" s="94"/>
    </row>
    <row r="9" spans="1:12" ht="12.75">
      <c r="A9" s="76" t="s">
        <v>157</v>
      </c>
      <c r="B9" s="200">
        <v>55574</v>
      </c>
      <c r="C9" s="200">
        <v>54798</v>
      </c>
      <c r="D9" s="200">
        <v>51963</v>
      </c>
      <c r="E9" s="324">
        <v>48660</v>
      </c>
      <c r="F9" s="226">
        <v>48720</v>
      </c>
      <c r="G9" s="86">
        <v>44584</v>
      </c>
      <c r="H9" s="85">
        <v>41463</v>
      </c>
      <c r="I9" s="85">
        <v>41243</v>
      </c>
      <c r="J9" s="86"/>
      <c r="K9" s="94"/>
      <c r="L9" s="94"/>
    </row>
    <row r="10" spans="1:12" ht="12.75">
      <c r="A10" s="379" t="s">
        <v>158</v>
      </c>
      <c r="B10" s="227">
        <v>17375</v>
      </c>
      <c r="C10" s="227">
        <v>19867</v>
      </c>
      <c r="D10" s="227">
        <v>19890</v>
      </c>
      <c r="E10" s="321">
        <v>19572</v>
      </c>
      <c r="F10" s="227">
        <v>16150</v>
      </c>
      <c r="G10" s="89">
        <v>18252</v>
      </c>
      <c r="H10" s="115">
        <v>18500</v>
      </c>
      <c r="I10" s="115">
        <v>16785</v>
      </c>
      <c r="J10" s="86"/>
      <c r="K10" s="94"/>
      <c r="L10" s="94"/>
    </row>
    <row r="11" spans="1:12" ht="12.75">
      <c r="A11" s="76" t="s">
        <v>159</v>
      </c>
      <c r="B11" s="227">
        <v>0</v>
      </c>
      <c r="C11" s="227">
        <v>1</v>
      </c>
      <c r="D11" s="227">
        <v>3</v>
      </c>
      <c r="E11" s="321">
        <v>3</v>
      </c>
      <c r="F11" s="227">
        <v>3</v>
      </c>
      <c r="G11" s="89">
        <v>3</v>
      </c>
      <c r="H11" s="115">
        <v>19</v>
      </c>
      <c r="I11" s="115">
        <v>26</v>
      </c>
      <c r="J11" s="86"/>
      <c r="K11" s="94"/>
      <c r="L11" s="94"/>
    </row>
    <row r="12" spans="1:12" ht="12.75">
      <c r="A12" s="80" t="s">
        <v>160</v>
      </c>
      <c r="B12" s="228">
        <v>-1098</v>
      </c>
      <c r="C12" s="228">
        <v>-1282</v>
      </c>
      <c r="D12" s="228">
        <v>-1202</v>
      </c>
      <c r="E12" s="325">
        <v>-1220</v>
      </c>
      <c r="F12" s="228">
        <v>-1158</v>
      </c>
      <c r="G12" s="91">
        <v>-1242</v>
      </c>
      <c r="H12" s="116">
        <v>-1030</v>
      </c>
      <c r="I12" s="116">
        <v>-1044</v>
      </c>
      <c r="J12" s="86"/>
      <c r="K12" s="94"/>
      <c r="L12" s="94"/>
    </row>
    <row r="13" spans="1:14" ht="12.75">
      <c r="A13" s="70" t="s">
        <v>118</v>
      </c>
      <c r="B13" s="226">
        <f aca="true" t="shared" si="0" ref="B13:I13">SUM(B8:B12)</f>
        <v>147331</v>
      </c>
      <c r="C13" s="226">
        <f t="shared" si="0"/>
        <v>148172</v>
      </c>
      <c r="D13" s="226">
        <f t="shared" si="0"/>
        <v>138569</v>
      </c>
      <c r="E13" s="323">
        <f t="shared" si="0"/>
        <v>138759</v>
      </c>
      <c r="F13" s="226">
        <f t="shared" si="0"/>
        <v>129113</v>
      </c>
      <c r="G13" s="86">
        <f t="shared" si="0"/>
        <v>115362</v>
      </c>
      <c r="H13" s="86">
        <f t="shared" si="0"/>
        <v>111648</v>
      </c>
      <c r="I13" s="86">
        <f t="shared" si="0"/>
        <v>108430</v>
      </c>
      <c r="J13" s="86"/>
      <c r="K13" s="95"/>
      <c r="L13" s="94"/>
      <c r="M13" s="94"/>
      <c r="N13" s="94"/>
    </row>
    <row r="14" spans="2:11" ht="12.75">
      <c r="B14" s="232"/>
      <c r="C14" s="232"/>
      <c r="D14" s="226"/>
      <c r="E14" s="323"/>
      <c r="F14" s="226"/>
      <c r="G14" s="86"/>
      <c r="H14" s="117"/>
      <c r="I14" s="117"/>
      <c r="J14" s="86"/>
      <c r="K14" s="94"/>
    </row>
    <row r="15" spans="1:11" ht="12.75">
      <c r="A15" s="68" t="s">
        <v>30</v>
      </c>
      <c r="B15" s="225"/>
      <c r="C15" s="225"/>
      <c r="D15" s="229"/>
      <c r="E15" s="322"/>
      <c r="F15" s="229"/>
      <c r="G15" s="118"/>
      <c r="H15" s="114"/>
      <c r="I15" s="114"/>
      <c r="J15" s="86"/>
      <c r="K15" s="86"/>
    </row>
    <row r="16" spans="1:12" ht="12.75">
      <c r="A16" s="76" t="s">
        <v>156</v>
      </c>
      <c r="B16" s="226">
        <v>8423</v>
      </c>
      <c r="C16" s="226">
        <v>8372</v>
      </c>
      <c r="D16" s="226">
        <v>9730</v>
      </c>
      <c r="E16" s="323">
        <v>8104</v>
      </c>
      <c r="F16" s="226">
        <v>8771</v>
      </c>
      <c r="G16" s="86">
        <v>7104</v>
      </c>
      <c r="H16" s="85">
        <v>10056</v>
      </c>
      <c r="I16" s="85">
        <v>8100</v>
      </c>
      <c r="J16" s="86"/>
      <c r="K16" s="86"/>
      <c r="L16" s="86"/>
    </row>
    <row r="17" spans="1:12" ht="12.75">
      <c r="A17" s="76" t="s">
        <v>157</v>
      </c>
      <c r="B17" s="200">
        <v>1609</v>
      </c>
      <c r="C17" s="200">
        <v>4015</v>
      </c>
      <c r="D17" s="200">
        <v>4213</v>
      </c>
      <c r="E17" s="324">
        <v>1690</v>
      </c>
      <c r="F17" s="226">
        <v>1087</v>
      </c>
      <c r="G17" s="86">
        <v>1154</v>
      </c>
      <c r="H17" s="85">
        <v>4833</v>
      </c>
      <c r="I17" s="85">
        <v>1499</v>
      </c>
      <c r="J17" s="86"/>
      <c r="K17" s="86"/>
      <c r="L17" s="86"/>
    </row>
    <row r="18" spans="1:12" ht="12.75">
      <c r="A18" s="379" t="s">
        <v>158</v>
      </c>
      <c r="B18" s="227">
        <v>-878</v>
      </c>
      <c r="C18" s="227">
        <v>180</v>
      </c>
      <c r="D18" s="227">
        <v>2133</v>
      </c>
      <c r="E18" s="321">
        <v>2595</v>
      </c>
      <c r="F18" s="227">
        <v>-139</v>
      </c>
      <c r="G18" s="89">
        <v>3025</v>
      </c>
      <c r="H18" s="115">
        <v>3730</v>
      </c>
      <c r="I18" s="115">
        <v>2005</v>
      </c>
      <c r="J18" s="86"/>
      <c r="K18" s="86"/>
      <c r="L18" s="86"/>
    </row>
    <row r="19" spans="1:12" ht="12.75">
      <c r="A19" s="80" t="str">
        <f>+A7</f>
        <v>Net sales</v>
      </c>
      <c r="B19" s="228">
        <v>13681</v>
      </c>
      <c r="C19" s="228">
        <v>-468</v>
      </c>
      <c r="D19" s="228">
        <v>-601</v>
      </c>
      <c r="E19" s="325">
        <v>-349</v>
      </c>
      <c r="F19" s="228">
        <v>-558</v>
      </c>
      <c r="G19" s="91">
        <v>-971</v>
      </c>
      <c r="H19" s="116">
        <v>1233</v>
      </c>
      <c r="I19" s="116">
        <v>-547</v>
      </c>
      <c r="J19" s="86"/>
      <c r="K19" s="86"/>
      <c r="L19" s="86"/>
    </row>
    <row r="20" spans="1:12" ht="12.75">
      <c r="A20" s="70" t="s">
        <v>118</v>
      </c>
      <c r="B20" s="226">
        <f aca="true" t="shared" si="1" ref="B20:G20">SUM(B16:B19)</f>
        <v>22835</v>
      </c>
      <c r="C20" s="226">
        <f t="shared" si="1"/>
        <v>12099</v>
      </c>
      <c r="D20" s="226">
        <f t="shared" si="1"/>
        <v>15475</v>
      </c>
      <c r="E20" s="323">
        <f t="shared" si="1"/>
        <v>12040</v>
      </c>
      <c r="F20" s="226">
        <f t="shared" si="1"/>
        <v>9161</v>
      </c>
      <c r="G20" s="86">
        <f t="shared" si="1"/>
        <v>10312</v>
      </c>
      <c r="H20" s="86">
        <f>SUM(H15:H19)</f>
        <v>19852</v>
      </c>
      <c r="I20" s="86">
        <f>SUM(I15:I19)</f>
        <v>11057</v>
      </c>
      <c r="J20" s="86"/>
      <c r="K20" s="86"/>
      <c r="L20" s="86"/>
    </row>
    <row r="21" spans="2:11" ht="12.75">
      <c r="B21" s="232"/>
      <c r="C21" s="232"/>
      <c r="D21" s="232"/>
      <c r="E21" s="319"/>
      <c r="F21" s="226"/>
      <c r="G21" s="86"/>
      <c r="H21" s="117"/>
      <c r="I21" s="117"/>
      <c r="J21" s="86"/>
      <c r="K21" s="96"/>
    </row>
    <row r="22" spans="1:11" ht="12.75">
      <c r="A22" s="68" t="s">
        <v>170</v>
      </c>
      <c r="B22" s="225"/>
      <c r="C22" s="225"/>
      <c r="D22" s="225"/>
      <c r="E22" s="326"/>
      <c r="F22" s="229"/>
      <c r="G22" s="118"/>
      <c r="H22" s="114"/>
      <c r="I22" s="114"/>
      <c r="J22" s="86"/>
      <c r="K22" s="73"/>
    </row>
    <row r="23" spans="1:11" ht="12.75">
      <c r="A23" s="76" t="s">
        <v>156</v>
      </c>
      <c r="B23" s="233">
        <f>B16/B8*100</f>
        <v>11.159247482776895</v>
      </c>
      <c r="C23" s="233">
        <f>C16/C8*100</f>
        <v>11.194309247472857</v>
      </c>
      <c r="D23" s="233">
        <f>D16/D8*100</f>
        <v>14.32673194434219</v>
      </c>
      <c r="E23" s="327">
        <f>E16/E8*100</f>
        <v>11.2957181088314</v>
      </c>
      <c r="F23" s="98">
        <f aca="true" t="shared" si="2" ref="D23:F24">F16/F8*100</f>
        <v>13.411725129208843</v>
      </c>
      <c r="G23" s="97">
        <f aca="true" t="shared" si="3" ref="G23:I24">G16/G8*100</f>
        <v>13.21305682135218</v>
      </c>
      <c r="H23" s="97">
        <f t="shared" si="3"/>
        <v>19.083042356156067</v>
      </c>
      <c r="I23" s="97">
        <f t="shared" si="3"/>
        <v>15.752625437572929</v>
      </c>
      <c r="J23" s="86"/>
      <c r="K23" s="96"/>
    </row>
    <row r="24" spans="1:11" ht="12.75">
      <c r="A24" s="76" t="s">
        <v>157</v>
      </c>
      <c r="B24" s="224">
        <f>B17/B9*100</f>
        <v>2.8952387807247995</v>
      </c>
      <c r="C24" s="224">
        <f>C17/C9*100</f>
        <v>7.3269097412314315</v>
      </c>
      <c r="D24" s="224">
        <f t="shared" si="2"/>
        <v>8.107692011623655</v>
      </c>
      <c r="E24" s="221">
        <f>E17/E9*100</f>
        <v>3.473078503904645</v>
      </c>
      <c r="F24" s="98">
        <f t="shared" si="2"/>
        <v>2.2311165845648606</v>
      </c>
      <c r="G24" s="97">
        <f t="shared" si="3"/>
        <v>2.5883725103176025</v>
      </c>
      <c r="H24" s="97">
        <f t="shared" si="3"/>
        <v>11.656175385283264</v>
      </c>
      <c r="I24" s="97">
        <f t="shared" si="3"/>
        <v>3.6345561671071454</v>
      </c>
      <c r="J24" s="86"/>
      <c r="K24" s="86"/>
    </row>
    <row r="25" spans="1:11" ht="12.75">
      <c r="A25" s="80" t="s">
        <v>158</v>
      </c>
      <c r="B25" s="275">
        <f>B18/B10*100</f>
        <v>-5.053237410071942</v>
      </c>
      <c r="C25" s="275">
        <f>C18/C10*100</f>
        <v>0.9060250666935119</v>
      </c>
      <c r="D25" s="275">
        <f>D18/D10*100</f>
        <v>10.723981900452488</v>
      </c>
      <c r="E25" s="328">
        <f>E18/E10*100</f>
        <v>13.258736971183325</v>
      </c>
      <c r="F25" s="329">
        <f>+F18/F10*100</f>
        <v>-0.8606811145510836</v>
      </c>
      <c r="G25" s="276">
        <f>+G18/G10*100</f>
        <v>16.573526188910805</v>
      </c>
      <c r="H25" s="276">
        <f>+H18/H10*100</f>
        <v>20.16216216216216</v>
      </c>
      <c r="I25" s="276">
        <f>+I18/I10*100</f>
        <v>11.945189156985403</v>
      </c>
      <c r="J25" s="86"/>
      <c r="K25" s="86"/>
    </row>
    <row r="26" spans="1:11" ht="12.75">
      <c r="A26" s="67" t="s">
        <v>6</v>
      </c>
      <c r="B26" s="233">
        <f aca="true" t="shared" si="4" ref="B26:I26">B20/B13*100</f>
        <v>15.499114239365783</v>
      </c>
      <c r="C26" s="233">
        <f t="shared" si="4"/>
        <v>8.165510352833195</v>
      </c>
      <c r="D26" s="233">
        <f t="shared" si="4"/>
        <v>11.167721496149932</v>
      </c>
      <c r="E26" s="327">
        <f t="shared" si="4"/>
        <v>8.676914650581223</v>
      </c>
      <c r="F26" s="98">
        <f t="shared" si="4"/>
        <v>7.095335094064889</v>
      </c>
      <c r="G26" s="98">
        <f t="shared" si="4"/>
        <v>8.938818675126992</v>
      </c>
      <c r="H26" s="98">
        <f t="shared" si="4"/>
        <v>17.780882774433934</v>
      </c>
      <c r="I26" s="98">
        <f t="shared" si="4"/>
        <v>10.19736235359218</v>
      </c>
      <c r="J26" s="86"/>
      <c r="K26" s="86"/>
    </row>
    <row r="27" spans="2:11" ht="12.75">
      <c r="B27" s="232"/>
      <c r="C27" s="232"/>
      <c r="D27" s="232"/>
      <c r="E27" s="323"/>
      <c r="F27" s="226"/>
      <c r="G27" s="86"/>
      <c r="H27" s="117"/>
      <c r="I27" s="117"/>
      <c r="J27" s="86"/>
      <c r="K27" s="86"/>
    </row>
    <row r="28" spans="1:10" ht="12.75">
      <c r="A28" s="67" t="s">
        <v>171</v>
      </c>
      <c r="B28" s="226">
        <v>-1100</v>
      </c>
      <c r="C28" s="226">
        <v>-1247</v>
      </c>
      <c r="D28" s="226">
        <v>-1294</v>
      </c>
      <c r="E28" s="323">
        <v>-924</v>
      </c>
      <c r="F28" s="232">
        <v>-852</v>
      </c>
      <c r="G28" s="67">
        <v>-366</v>
      </c>
      <c r="H28" s="117">
        <f>74-814</f>
        <v>-740</v>
      </c>
      <c r="I28" s="117">
        <f>434-825</f>
        <v>-391</v>
      </c>
      <c r="J28" s="86"/>
    </row>
    <row r="29" spans="1:10" ht="12.75">
      <c r="A29" s="90" t="s">
        <v>172</v>
      </c>
      <c r="B29" s="234"/>
      <c r="C29" s="234"/>
      <c r="D29" s="234"/>
      <c r="E29" s="325"/>
      <c r="F29" s="234"/>
      <c r="G29" s="90">
        <v>18</v>
      </c>
      <c r="H29" s="129"/>
      <c r="I29" s="129"/>
      <c r="J29" s="86"/>
    </row>
    <row r="30" spans="1:9" ht="12.75">
      <c r="A30" s="99"/>
      <c r="B30" s="235"/>
      <c r="C30" s="235"/>
      <c r="D30" s="235"/>
      <c r="E30" s="323"/>
      <c r="F30" s="235"/>
      <c r="G30" s="99"/>
      <c r="H30" s="117"/>
      <c r="I30" s="117"/>
    </row>
    <row r="31" spans="1:10" ht="12.75">
      <c r="A31" s="380" t="s">
        <v>173</v>
      </c>
      <c r="B31" s="222">
        <f>B20+B28+B29</f>
        <v>21735</v>
      </c>
      <c r="C31" s="222">
        <f>C20+C28+C29</f>
        <v>10852</v>
      </c>
      <c r="D31" s="222">
        <f>D20+D28+D29</f>
        <v>14181</v>
      </c>
      <c r="E31" s="222">
        <f>E20+E28+E29</f>
        <v>11116</v>
      </c>
      <c r="F31" s="323">
        <f>+F28+F20+F29</f>
        <v>8309</v>
      </c>
      <c r="G31" s="85">
        <f>+G28+G20+G29</f>
        <v>9964</v>
      </c>
      <c r="H31" s="85">
        <f>+H28+H20+H29</f>
        <v>19112</v>
      </c>
      <c r="I31" s="85">
        <f>+I28+I20+I29</f>
        <v>10666</v>
      </c>
      <c r="J31" s="86"/>
    </row>
    <row r="32" spans="8:10" ht="12.75">
      <c r="H32" s="117"/>
      <c r="J32" s="86"/>
    </row>
    <row r="33" spans="1:9" ht="25.5" customHeight="1">
      <c r="A33" s="394" t="s">
        <v>168</v>
      </c>
      <c r="B33" s="394"/>
      <c r="C33" s="394"/>
      <c r="D33" s="396"/>
      <c r="E33" s="397"/>
      <c r="F33" s="397"/>
      <c r="G33" s="394"/>
      <c r="H33" s="394"/>
      <c r="I33" s="394"/>
    </row>
    <row r="35" ht="12.75">
      <c r="B35" s="222"/>
    </row>
  </sheetData>
  <mergeCells count="1">
    <mergeCell ref="A33:I33"/>
  </mergeCells>
  <printOptions/>
  <pageMargins left="0.75" right="0.75" top="1" bottom="1" header="0.4921259845" footer="0.4921259845"/>
  <pageSetup fitToHeight="1" fitToWidth="1" horizontalDpi="1200" verticalDpi="1200" orientation="landscape" paperSize="9" scale="99" r:id="rId1"/>
</worksheet>
</file>

<file path=xl/worksheets/sheet9.xml><?xml version="1.0" encoding="utf-8"?>
<worksheet xmlns="http://schemas.openxmlformats.org/spreadsheetml/2006/main" xmlns:r="http://schemas.openxmlformats.org/officeDocument/2006/relationships">
  <dimension ref="A1:F38"/>
  <sheetViews>
    <sheetView workbookViewId="0" topLeftCell="A22">
      <selection activeCell="A2" sqref="A2:IV2"/>
    </sheetView>
  </sheetViews>
  <sheetFormatPr defaultColWidth="9.140625" defaultRowHeight="12.75"/>
  <cols>
    <col min="1" max="1" width="38.8515625" style="0" customWidth="1"/>
    <col min="2" max="2" width="10.57421875" style="0" customWidth="1"/>
    <col min="3" max="3" width="10.57421875" style="313" customWidth="1"/>
    <col min="4" max="4" width="10.57421875" style="0" customWidth="1"/>
  </cols>
  <sheetData>
    <row r="1" spans="1:3" ht="12.75">
      <c r="A1" s="66" t="s">
        <v>5</v>
      </c>
      <c r="B1" s="66"/>
      <c r="C1" s="232"/>
    </row>
    <row r="2" spans="1:3" ht="12.75">
      <c r="A2" s="69"/>
      <c r="B2" s="70"/>
      <c r="C2" s="199"/>
    </row>
    <row r="3" spans="1:3" ht="12.75">
      <c r="A3" s="69" t="s">
        <v>174</v>
      </c>
      <c r="B3" s="70"/>
      <c r="C3" s="199"/>
    </row>
    <row r="4" spans="1:3" ht="12.75">
      <c r="A4" s="70"/>
      <c r="B4" s="69"/>
      <c r="C4" s="312"/>
    </row>
    <row r="5" spans="1:4" ht="12.75">
      <c r="A5" s="381" t="s">
        <v>21</v>
      </c>
      <c r="B5" s="198" t="s">
        <v>17</v>
      </c>
      <c r="C5" s="198" t="s">
        <v>7</v>
      </c>
      <c r="D5" s="74" t="s">
        <v>15</v>
      </c>
    </row>
    <row r="6" spans="1:4" ht="12.75">
      <c r="A6" s="70"/>
      <c r="B6" s="199"/>
      <c r="C6" s="199"/>
      <c r="D6" s="70"/>
    </row>
    <row r="7" spans="1:4" ht="12.75">
      <c r="A7" s="76" t="s">
        <v>175</v>
      </c>
      <c r="B7" s="110">
        <f>+D14</f>
        <v>162117</v>
      </c>
      <c r="C7" s="110">
        <v>124407</v>
      </c>
      <c r="D7" s="77">
        <v>124407</v>
      </c>
    </row>
    <row r="8" spans="1:4" ht="12.75">
      <c r="A8" s="76" t="s">
        <v>176</v>
      </c>
      <c r="B8" s="110">
        <v>174</v>
      </c>
      <c r="C8" s="110">
        <v>38441</v>
      </c>
      <c r="D8" s="77">
        <v>41885</v>
      </c>
    </row>
    <row r="9" spans="1:4" ht="12.75">
      <c r="A9" s="76" t="s">
        <v>177</v>
      </c>
      <c r="B9" s="110">
        <v>1044</v>
      </c>
      <c r="C9" s="110">
        <v>793</v>
      </c>
      <c r="D9" s="77">
        <v>5403</v>
      </c>
    </row>
    <row r="10" spans="1:4" ht="12.75">
      <c r="A10" s="76" t="s">
        <v>178</v>
      </c>
      <c r="B10" s="110">
        <v>-1</v>
      </c>
      <c r="C10" s="110">
        <v>-345</v>
      </c>
      <c r="D10" s="77">
        <f>-1588+42</f>
        <v>-1546</v>
      </c>
    </row>
    <row r="11" spans="1:4" ht="12.75">
      <c r="A11" s="76" t="s">
        <v>179</v>
      </c>
      <c r="B11" s="110">
        <v>-2229</v>
      </c>
      <c r="C11" s="110">
        <v>-1899</v>
      </c>
      <c r="D11" s="77">
        <v>-7921</v>
      </c>
    </row>
    <row r="12" spans="1:4" ht="12.75">
      <c r="A12" s="76" t="s">
        <v>180</v>
      </c>
      <c r="B12" s="110"/>
      <c r="C12" s="110"/>
      <c r="D12" s="77">
        <v>228</v>
      </c>
    </row>
    <row r="13" spans="1:4" ht="12.75">
      <c r="A13" s="80" t="s">
        <v>181</v>
      </c>
      <c r="B13" s="111">
        <v>48</v>
      </c>
      <c r="C13" s="111">
        <v>-197</v>
      </c>
      <c r="D13" s="81">
        <f>-353+14</f>
        <v>-339</v>
      </c>
    </row>
    <row r="14" spans="1:4" ht="12.75">
      <c r="A14" s="70" t="s">
        <v>182</v>
      </c>
      <c r="B14" s="110">
        <f>SUM(B7:B13)</f>
        <v>161153</v>
      </c>
      <c r="C14" s="110">
        <f>SUM(C7:C13)</f>
        <v>161200</v>
      </c>
      <c r="D14" s="77">
        <f>SUM(D7:D13)</f>
        <v>162117</v>
      </c>
    </row>
    <row r="15" spans="1:3" ht="12.75">
      <c r="A15" s="70"/>
      <c r="B15" s="110"/>
      <c r="C15" s="110"/>
    </row>
    <row r="16" spans="1:3" ht="12.75">
      <c r="A16" s="69" t="s">
        <v>183</v>
      </c>
      <c r="C16" s="199"/>
    </row>
    <row r="17" spans="1:3" ht="12.75">
      <c r="A17" s="70"/>
      <c r="B17" s="69"/>
      <c r="C17" s="312"/>
    </row>
    <row r="18" spans="1:4" ht="12.75">
      <c r="A18" s="381" t="s">
        <v>21</v>
      </c>
      <c r="B18" s="198" t="str">
        <f>+B5</f>
        <v>1-3/2008</v>
      </c>
      <c r="C18" s="198" t="str">
        <f>+C5</f>
        <v>1-3/2007</v>
      </c>
      <c r="D18" s="74" t="s">
        <v>15</v>
      </c>
    </row>
    <row r="19" spans="1:6" ht="12.75">
      <c r="A19" s="70"/>
      <c r="B19" s="199"/>
      <c r="C19" s="199"/>
      <c r="D19" s="70"/>
      <c r="F19" s="283"/>
    </row>
    <row r="20" spans="1:4" ht="12.75">
      <c r="A20" s="76" t="s">
        <v>175</v>
      </c>
      <c r="B20" s="110">
        <f>+D27</f>
        <v>151870</v>
      </c>
      <c r="C20" s="110">
        <v>134038</v>
      </c>
      <c r="D20" s="77">
        <v>134038</v>
      </c>
    </row>
    <row r="21" spans="1:4" ht="12.75">
      <c r="A21" s="76" t="s">
        <v>176</v>
      </c>
      <c r="B21" s="110">
        <v>64</v>
      </c>
      <c r="C21" s="110">
        <v>1756</v>
      </c>
      <c r="D21" s="77">
        <v>5574</v>
      </c>
    </row>
    <row r="22" spans="1:4" ht="12.75">
      <c r="A22" s="76" t="s">
        <v>177</v>
      </c>
      <c r="B22" s="110">
        <v>12811</v>
      </c>
      <c r="C22" s="110">
        <v>6136</v>
      </c>
      <c r="D22" s="77">
        <v>40147</v>
      </c>
    </row>
    <row r="23" spans="1:4" ht="12.75">
      <c r="A23" s="76" t="s">
        <v>178</v>
      </c>
      <c r="B23" s="110">
        <f>-937+1</f>
        <v>-936</v>
      </c>
      <c r="C23" s="110">
        <v>-356</v>
      </c>
      <c r="D23" s="77">
        <f>-6474+4378</f>
        <v>-2096</v>
      </c>
    </row>
    <row r="24" spans="1:4" ht="12.75">
      <c r="A24" s="76" t="s">
        <v>184</v>
      </c>
      <c r="B24" s="110">
        <v>-7010</v>
      </c>
      <c r="C24" s="110">
        <v>-5819</v>
      </c>
      <c r="D24" s="77">
        <v>-25511</v>
      </c>
    </row>
    <row r="25" spans="1:4" ht="12.75">
      <c r="A25" s="76" t="s">
        <v>180</v>
      </c>
      <c r="B25" s="110"/>
      <c r="C25" s="110"/>
      <c r="D25" s="77">
        <v>-228</v>
      </c>
    </row>
    <row r="26" spans="1:4" ht="12.75">
      <c r="A26" s="80" t="s">
        <v>181</v>
      </c>
      <c r="B26" s="111">
        <v>-153</v>
      </c>
      <c r="C26" s="111">
        <v>-392</v>
      </c>
      <c r="D26" s="81">
        <f>-67+13</f>
        <v>-54</v>
      </c>
    </row>
    <row r="27" spans="1:4" ht="12.75">
      <c r="A27" s="70" t="s">
        <v>182</v>
      </c>
      <c r="B27" s="110">
        <f>SUM(B20:B26)</f>
        <v>156646</v>
      </c>
      <c r="C27" s="110">
        <f>SUM(C20:C26)</f>
        <v>135363</v>
      </c>
      <c r="D27" s="77">
        <f>SUM(D20:D26)</f>
        <v>151870</v>
      </c>
    </row>
    <row r="28" ht="12.75">
      <c r="B28" s="313"/>
    </row>
    <row r="30" spans="1:3" ht="12.75">
      <c r="A30" s="69" t="s">
        <v>185</v>
      </c>
      <c r="B30" s="70"/>
      <c r="C30" s="199"/>
    </row>
    <row r="31" spans="1:3" ht="12.75">
      <c r="A31" s="70"/>
      <c r="B31" s="69"/>
      <c r="C31" s="312"/>
    </row>
    <row r="32" spans="1:4" ht="12.75">
      <c r="A32" s="381" t="s">
        <v>21</v>
      </c>
      <c r="B32" s="198" t="s">
        <v>17</v>
      </c>
      <c r="C32" s="198" t="s">
        <v>7</v>
      </c>
      <c r="D32" s="74" t="s">
        <v>15</v>
      </c>
    </row>
    <row r="33" spans="1:4" ht="12.75">
      <c r="A33" s="70"/>
      <c r="B33" s="199"/>
      <c r="C33" s="199"/>
      <c r="D33" s="70"/>
    </row>
    <row r="34" spans="1:4" ht="12.75">
      <c r="A34" s="76" t="s">
        <v>45</v>
      </c>
      <c r="B34" s="110">
        <v>1815</v>
      </c>
      <c r="C34" s="110">
        <v>116</v>
      </c>
      <c r="D34" s="77">
        <v>70</v>
      </c>
    </row>
    <row r="35" spans="1:4" ht="12.75">
      <c r="A35" s="80" t="s">
        <v>186</v>
      </c>
      <c r="B35" s="111">
        <v>14908</v>
      </c>
      <c r="C35" s="111">
        <v>7232</v>
      </c>
      <c r="D35" s="81">
        <v>8646</v>
      </c>
    </row>
    <row r="36" spans="1:4" ht="12.75">
      <c r="A36" s="70" t="s">
        <v>118</v>
      </c>
      <c r="B36" s="110">
        <f>SUM(B34:B35)</f>
        <v>16723</v>
      </c>
      <c r="C36" s="110">
        <f>SUM(C34:C35)</f>
        <v>7348</v>
      </c>
      <c r="D36" s="77">
        <f>SUM(D34:D35)</f>
        <v>8716</v>
      </c>
    </row>
    <row r="37" ht="12.75">
      <c r="B37" s="313"/>
    </row>
    <row r="38" spans="1:4" s="294" customFormat="1" ht="25.5" customHeight="1">
      <c r="A38" s="382" t="s">
        <v>187</v>
      </c>
      <c r="B38" s="314">
        <v>12500</v>
      </c>
      <c r="C38" s="314">
        <f>850/2</f>
        <v>425</v>
      </c>
      <c r="D38" s="236">
        <f>17168/2</f>
        <v>8584</v>
      </c>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Lassila &amp; Tikanoja Oyj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Tuula Henriksson</cp:lastModifiedBy>
  <cp:lastPrinted>2008-04-28T12:54:24Z</cp:lastPrinted>
  <dcterms:created xsi:type="dcterms:W3CDTF">2007-03-05T06:29:45Z</dcterms:created>
  <dcterms:modified xsi:type="dcterms:W3CDTF">2008-07-24T11:46:44Z</dcterms:modified>
  <cp:category/>
  <cp:version/>
  <cp:contentType/>
  <cp:contentStatus/>
</cp:coreProperties>
</file>